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Lavori\Civitavecchia Nuovo accesso\000_Consegna 2 Trim\"/>
    </mc:Choice>
  </mc:AlternateContent>
  <bookViews>
    <workbookView xWindow="-120" yWindow="-120" windowWidth="29040" windowHeight="15840" firstSheet="5" activeTab="19"/>
  </bookViews>
  <sheets>
    <sheet name="Origine" sheetId="6" r:id="rId1"/>
    <sheet name="Confronto" sheetId="61" r:id="rId2"/>
    <sheet name="GG1" sheetId="54" r:id="rId3"/>
    <sheet name="GG2" sheetId="62" r:id="rId4"/>
    <sheet name="GG3" sheetId="63" r:id="rId5"/>
    <sheet name="GG4" sheetId="65" r:id="rId6"/>
    <sheet name="GG5" sheetId="66" r:id="rId7"/>
    <sheet name="GG6" sheetId="67" r:id="rId8"/>
    <sheet name="GG7" sheetId="68" r:id="rId9"/>
    <sheet name="GG8" sheetId="69" r:id="rId10"/>
    <sheet name="GG9" sheetId="70" r:id="rId11"/>
    <sheet name="GG10" sheetId="71" r:id="rId12"/>
    <sheet name="GG11" sheetId="72" r:id="rId13"/>
    <sheet name="GG12" sheetId="73" r:id="rId14"/>
    <sheet name="GG13" sheetId="74" r:id="rId15"/>
    <sheet name="GG14" sheetId="75" r:id="rId16"/>
    <sheet name="GG15" sheetId="76" r:id="rId17"/>
    <sheet name="GG16" sheetId="77" r:id="rId18"/>
    <sheet name="GG17" sheetId="82" r:id="rId19"/>
    <sheet name="Totali" sheetId="79" r:id="rId20"/>
  </sheets>
  <externalReferences>
    <externalReference r:id="rId21"/>
  </externalReferences>
  <definedNames>
    <definedName name="_xlnm._FilterDatabase" localSheetId="0" hidden="1">Origine!$B$1:$B$920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40" i="6" l="1"/>
  <c r="A439" i="6"/>
  <c r="A438" i="6"/>
  <c r="A437" i="6"/>
  <c r="A436" i="6"/>
  <c r="A435" i="6"/>
  <c r="A434" i="6"/>
  <c r="A433" i="6"/>
  <c r="A432" i="6"/>
  <c r="A431" i="6"/>
  <c r="A430" i="6"/>
  <c r="A429" i="6"/>
  <c r="A428" i="6"/>
  <c r="A427" i="6"/>
  <c r="A426" i="6"/>
  <c r="A425" i="6"/>
  <c r="A424" i="6"/>
  <c r="A423" i="6"/>
  <c r="A422" i="6"/>
  <c r="A421" i="6"/>
  <c r="A420" i="6"/>
  <c r="A419" i="6"/>
  <c r="A418" i="6"/>
  <c r="A417" i="6"/>
  <c r="G416" i="6"/>
  <c r="G415" i="6"/>
  <c r="G414" i="6"/>
  <c r="G413" i="6"/>
  <c r="G412" i="6"/>
  <c r="G411" i="6"/>
  <c r="G410" i="6"/>
  <c r="G409" i="6"/>
  <c r="G408" i="6"/>
  <c r="G407" i="6"/>
  <c r="G406" i="6"/>
  <c r="G405" i="6"/>
  <c r="G404" i="6"/>
  <c r="G892" i="6"/>
  <c r="G893" i="6"/>
  <c r="G894" i="6"/>
  <c r="G895" i="6"/>
  <c r="G896" i="6"/>
  <c r="A896" i="6"/>
  <c r="A895" i="6"/>
  <c r="A894" i="6"/>
  <c r="A893" i="6"/>
  <c r="A892" i="6"/>
  <c r="A891" i="6"/>
  <c r="A890" i="6"/>
  <c r="A889" i="6"/>
  <c r="A888" i="6"/>
  <c r="A887" i="6"/>
  <c r="A886" i="6"/>
  <c r="A885" i="6"/>
  <c r="A884" i="6"/>
  <c r="A883" i="6"/>
  <c r="A882" i="6"/>
  <c r="A881" i="6"/>
  <c r="A880" i="6"/>
  <c r="A879" i="6"/>
  <c r="A878" i="6"/>
  <c r="A877" i="6"/>
  <c r="A876" i="6"/>
  <c r="A875" i="6"/>
  <c r="A874" i="6"/>
  <c r="A873" i="6"/>
  <c r="M23" i="62"/>
  <c r="A7" i="61"/>
  <c r="G475" i="6"/>
  <c r="G476" i="6"/>
  <c r="G477" i="6"/>
  <c r="G478" i="6"/>
  <c r="G479" i="6"/>
  <c r="G480" i="6"/>
  <c r="G481" i="6"/>
  <c r="G482" i="6"/>
  <c r="G483" i="6"/>
  <c r="G484" i="6"/>
  <c r="G485" i="6"/>
  <c r="G486" i="6"/>
  <c r="G487" i="6"/>
  <c r="G488" i="6"/>
  <c r="G489" i="6"/>
  <c r="G490" i="6"/>
  <c r="G491" i="6"/>
  <c r="G492" i="6"/>
  <c r="G493" i="6"/>
  <c r="G494" i="6"/>
  <c r="G495" i="6"/>
  <c r="G496" i="6"/>
  <c r="G497" i="6"/>
  <c r="G498" i="6"/>
  <c r="G499" i="6"/>
  <c r="G500" i="6"/>
  <c r="G501" i="6"/>
  <c r="G502" i="6"/>
  <c r="G503" i="6"/>
  <c r="G504" i="6"/>
  <c r="G505" i="6"/>
  <c r="G506" i="6"/>
  <c r="G507" i="6"/>
  <c r="G508" i="6"/>
  <c r="G509" i="6"/>
  <c r="G510" i="6"/>
  <c r="G511" i="6"/>
  <c r="G512" i="6"/>
  <c r="G513" i="6"/>
  <c r="G514" i="6"/>
  <c r="G515" i="6"/>
  <c r="G516" i="6"/>
  <c r="G517" i="6"/>
  <c r="G518" i="6"/>
  <c r="G519" i="6"/>
  <c r="G520" i="6"/>
  <c r="G521" i="6"/>
  <c r="G522" i="6"/>
  <c r="G523" i="6"/>
  <c r="G524" i="6"/>
  <c r="G525" i="6"/>
  <c r="G526" i="6"/>
  <c r="G527" i="6"/>
  <c r="G528" i="6"/>
  <c r="G529" i="6"/>
  <c r="G530" i="6"/>
  <c r="G531" i="6"/>
  <c r="G532" i="6"/>
  <c r="G533" i="6"/>
  <c r="G534" i="6"/>
  <c r="G535" i="6"/>
  <c r="G536" i="6"/>
  <c r="G537" i="6"/>
  <c r="G538" i="6"/>
  <c r="G539" i="6"/>
  <c r="G540" i="6"/>
  <c r="G541" i="6"/>
  <c r="G542" i="6"/>
  <c r="G543" i="6"/>
  <c r="G544" i="6"/>
  <c r="G545" i="6"/>
  <c r="G546" i="6"/>
  <c r="G547" i="6"/>
  <c r="G548" i="6"/>
  <c r="G549" i="6"/>
  <c r="G550" i="6"/>
  <c r="G551" i="6"/>
  <c r="G552" i="6"/>
  <c r="G553" i="6"/>
  <c r="G554" i="6"/>
  <c r="G555" i="6"/>
  <c r="G556" i="6"/>
  <c r="G557" i="6"/>
  <c r="G558" i="6"/>
  <c r="G559" i="6"/>
  <c r="G560" i="6"/>
  <c r="G561" i="6"/>
  <c r="G562" i="6"/>
  <c r="G563" i="6"/>
  <c r="G564" i="6"/>
  <c r="G565" i="6"/>
  <c r="G566" i="6"/>
  <c r="G567" i="6"/>
  <c r="G568" i="6"/>
  <c r="G569" i="6"/>
  <c r="G570" i="6"/>
  <c r="G571" i="6"/>
  <c r="G572" i="6"/>
  <c r="G573" i="6"/>
  <c r="G574" i="6"/>
  <c r="G575" i="6"/>
  <c r="G576" i="6"/>
  <c r="G577" i="6"/>
  <c r="G578" i="6"/>
  <c r="G579" i="6"/>
  <c r="G580" i="6"/>
  <c r="G581" i="6"/>
  <c r="G582" i="6"/>
  <c r="G583" i="6"/>
  <c r="G584" i="6"/>
  <c r="G585" i="6"/>
  <c r="G586" i="6"/>
  <c r="G587" i="6"/>
  <c r="G588" i="6"/>
  <c r="G589" i="6"/>
  <c r="G590" i="6"/>
  <c r="G591" i="6"/>
  <c r="G592" i="6"/>
  <c r="G593" i="6"/>
  <c r="G594" i="6"/>
  <c r="G595" i="6"/>
  <c r="G596" i="6"/>
  <c r="G597" i="6"/>
  <c r="G598" i="6"/>
  <c r="G599" i="6"/>
  <c r="G600" i="6"/>
  <c r="G601" i="6"/>
  <c r="G602" i="6"/>
  <c r="G603" i="6"/>
  <c r="G604" i="6"/>
  <c r="G605" i="6"/>
  <c r="G606" i="6"/>
  <c r="G607" i="6"/>
  <c r="G608" i="6"/>
  <c r="G609" i="6"/>
  <c r="G610" i="6"/>
  <c r="G611" i="6"/>
  <c r="G612" i="6"/>
  <c r="G613" i="6"/>
  <c r="G614" i="6"/>
  <c r="G615" i="6"/>
  <c r="G616" i="6"/>
  <c r="G617" i="6"/>
  <c r="G618" i="6"/>
  <c r="G619" i="6"/>
  <c r="G620" i="6"/>
  <c r="G621" i="6"/>
  <c r="G622" i="6"/>
  <c r="G623" i="6"/>
  <c r="G624" i="6"/>
  <c r="G625" i="6"/>
  <c r="G626" i="6"/>
  <c r="G627" i="6"/>
  <c r="G628" i="6"/>
  <c r="G629" i="6"/>
  <c r="G630" i="6"/>
  <c r="G631" i="6"/>
  <c r="G632" i="6"/>
  <c r="G633" i="6"/>
  <c r="G634" i="6"/>
  <c r="G635" i="6"/>
  <c r="G636" i="6"/>
  <c r="G637" i="6"/>
  <c r="G638" i="6"/>
  <c r="G639" i="6"/>
  <c r="G640" i="6"/>
  <c r="G641" i="6"/>
  <c r="G642" i="6"/>
  <c r="G643" i="6"/>
  <c r="G644" i="6"/>
  <c r="G645" i="6"/>
  <c r="G646" i="6"/>
  <c r="G647" i="6"/>
  <c r="G648" i="6"/>
  <c r="G649" i="6"/>
  <c r="G650" i="6"/>
  <c r="G651" i="6"/>
  <c r="G652" i="6"/>
  <c r="G653" i="6"/>
  <c r="G654" i="6"/>
  <c r="G655" i="6"/>
  <c r="G656" i="6"/>
  <c r="G657" i="6"/>
  <c r="G658" i="6"/>
  <c r="G659" i="6"/>
  <c r="G660" i="6"/>
  <c r="G661" i="6"/>
  <c r="G662" i="6"/>
  <c r="G663" i="6"/>
  <c r="G664" i="6"/>
  <c r="G665" i="6"/>
  <c r="G666" i="6"/>
  <c r="G667" i="6"/>
  <c r="G668" i="6"/>
  <c r="G669" i="6"/>
  <c r="G670" i="6"/>
  <c r="G671" i="6"/>
  <c r="G672" i="6"/>
  <c r="G673" i="6"/>
  <c r="G674" i="6"/>
  <c r="G675" i="6"/>
  <c r="G676" i="6"/>
  <c r="G677" i="6"/>
  <c r="G678" i="6"/>
  <c r="G679" i="6"/>
  <c r="G680" i="6"/>
  <c r="G681" i="6"/>
  <c r="G682" i="6"/>
  <c r="G683" i="6"/>
  <c r="G684" i="6"/>
  <c r="G685" i="6"/>
  <c r="G686" i="6"/>
  <c r="G687" i="6"/>
  <c r="G688" i="6"/>
  <c r="G689" i="6"/>
  <c r="G690" i="6"/>
  <c r="G691" i="6"/>
  <c r="G692" i="6"/>
  <c r="G693" i="6"/>
  <c r="G694" i="6"/>
  <c r="G695" i="6"/>
  <c r="G696" i="6"/>
  <c r="G697" i="6"/>
  <c r="G698" i="6"/>
  <c r="G699" i="6"/>
  <c r="G700" i="6"/>
  <c r="G701" i="6"/>
  <c r="G702" i="6"/>
  <c r="G703" i="6"/>
  <c r="G704" i="6"/>
  <c r="G705" i="6"/>
  <c r="G706" i="6"/>
  <c r="G707" i="6"/>
  <c r="G708" i="6"/>
  <c r="G709" i="6"/>
  <c r="G710" i="6"/>
  <c r="G711" i="6"/>
  <c r="G712" i="6"/>
  <c r="G713" i="6"/>
  <c r="G714" i="6"/>
  <c r="G715" i="6"/>
  <c r="G716" i="6"/>
  <c r="G717" i="6"/>
  <c r="G718" i="6"/>
  <c r="G719" i="6"/>
  <c r="G720" i="6"/>
  <c r="G721" i="6"/>
  <c r="G722" i="6"/>
  <c r="G723" i="6"/>
  <c r="G724" i="6"/>
  <c r="G725" i="6"/>
  <c r="G726" i="6"/>
  <c r="G727" i="6"/>
  <c r="G728" i="6"/>
  <c r="G729" i="6"/>
  <c r="G730" i="6"/>
  <c r="G731" i="6"/>
  <c r="G732" i="6"/>
  <c r="G733" i="6"/>
  <c r="G734" i="6"/>
  <c r="G735" i="6"/>
  <c r="G736" i="6"/>
  <c r="G737" i="6"/>
  <c r="G738" i="6"/>
  <c r="G739" i="6"/>
  <c r="G740" i="6"/>
  <c r="G741" i="6"/>
  <c r="G742" i="6"/>
  <c r="G743" i="6"/>
  <c r="G744" i="6"/>
  <c r="G745" i="6"/>
  <c r="G746" i="6"/>
  <c r="G747" i="6"/>
  <c r="G748" i="6"/>
  <c r="G749" i="6"/>
  <c r="G750" i="6"/>
  <c r="G751" i="6"/>
  <c r="G752" i="6"/>
  <c r="G753" i="6"/>
  <c r="G754" i="6"/>
  <c r="G755" i="6"/>
  <c r="G756" i="6"/>
  <c r="G757" i="6"/>
  <c r="G758" i="6"/>
  <c r="G759" i="6"/>
  <c r="G760" i="6"/>
  <c r="G761" i="6"/>
  <c r="G762" i="6"/>
  <c r="G763" i="6"/>
  <c r="G764" i="6"/>
  <c r="G765" i="6"/>
  <c r="G766" i="6"/>
  <c r="G767" i="6"/>
  <c r="G768" i="6"/>
  <c r="G769" i="6"/>
  <c r="G770" i="6"/>
  <c r="G771" i="6"/>
  <c r="G772" i="6"/>
  <c r="G773" i="6"/>
  <c r="G774" i="6"/>
  <c r="G775" i="6"/>
  <c r="G776" i="6"/>
  <c r="G777" i="6"/>
  <c r="G778" i="6"/>
  <c r="G779" i="6"/>
  <c r="G780" i="6"/>
  <c r="G781" i="6"/>
  <c r="G782" i="6"/>
  <c r="G783" i="6"/>
  <c r="G784" i="6"/>
  <c r="G785" i="6"/>
  <c r="G786" i="6"/>
  <c r="G787" i="6"/>
  <c r="G788" i="6"/>
  <c r="G789" i="6"/>
  <c r="G790" i="6"/>
  <c r="G791" i="6"/>
  <c r="G792" i="6"/>
  <c r="G793" i="6"/>
  <c r="G794" i="6"/>
  <c r="G795" i="6"/>
  <c r="G796" i="6"/>
  <c r="G797" i="6"/>
  <c r="G798" i="6"/>
  <c r="G799" i="6"/>
  <c r="G800" i="6"/>
  <c r="G801" i="6"/>
  <c r="G802" i="6"/>
  <c r="G803" i="6"/>
  <c r="G804" i="6"/>
  <c r="G805" i="6"/>
  <c r="G806" i="6"/>
  <c r="G807" i="6"/>
  <c r="G808" i="6"/>
  <c r="G809" i="6"/>
  <c r="G810" i="6"/>
  <c r="G811" i="6"/>
  <c r="G812" i="6"/>
  <c r="G813" i="6"/>
  <c r="G814" i="6"/>
  <c r="G815" i="6"/>
  <c r="G816" i="6"/>
  <c r="G817" i="6"/>
  <c r="G818" i="6"/>
  <c r="G819" i="6"/>
  <c r="G820" i="6"/>
  <c r="G821" i="6"/>
  <c r="G822" i="6"/>
  <c r="G823" i="6"/>
  <c r="G824" i="6"/>
  <c r="G825" i="6"/>
  <c r="G826" i="6"/>
  <c r="G827" i="6"/>
  <c r="G828" i="6"/>
  <c r="G829" i="6"/>
  <c r="G830" i="6"/>
  <c r="G831" i="6"/>
  <c r="G832" i="6"/>
  <c r="G833" i="6"/>
  <c r="G834" i="6"/>
  <c r="G835" i="6"/>
  <c r="G836" i="6"/>
  <c r="G837" i="6"/>
  <c r="G838" i="6"/>
  <c r="G839" i="6"/>
  <c r="G840" i="6"/>
  <c r="G841" i="6"/>
  <c r="G842" i="6"/>
  <c r="G843" i="6"/>
  <c r="G844" i="6"/>
  <c r="G845" i="6"/>
  <c r="G846" i="6"/>
  <c r="G847" i="6"/>
  <c r="G848" i="6"/>
  <c r="G849" i="6"/>
  <c r="G850" i="6"/>
  <c r="G851" i="6"/>
  <c r="G852" i="6"/>
  <c r="G853" i="6"/>
  <c r="G854" i="6"/>
  <c r="G855" i="6"/>
  <c r="G856" i="6"/>
  <c r="G857" i="6"/>
  <c r="G858" i="6"/>
  <c r="G859" i="6"/>
  <c r="G860" i="6"/>
  <c r="G861" i="6"/>
  <c r="G862" i="6"/>
  <c r="G863" i="6"/>
  <c r="G864" i="6"/>
  <c r="G865" i="6"/>
  <c r="G866" i="6"/>
  <c r="G867" i="6"/>
  <c r="G868" i="6"/>
  <c r="G869" i="6"/>
  <c r="G870" i="6"/>
  <c r="G871" i="6"/>
  <c r="G872" i="6"/>
  <c r="G873" i="6"/>
  <c r="G874" i="6"/>
  <c r="G875" i="6"/>
  <c r="G876" i="6"/>
  <c r="G877" i="6"/>
  <c r="G878" i="6"/>
  <c r="G879" i="6"/>
  <c r="G880" i="6"/>
  <c r="G881" i="6"/>
  <c r="G882" i="6"/>
  <c r="G883" i="6"/>
  <c r="G884" i="6"/>
  <c r="G885" i="6"/>
  <c r="G886" i="6"/>
  <c r="G887" i="6"/>
  <c r="G888" i="6"/>
  <c r="G889" i="6"/>
  <c r="G890" i="6"/>
  <c r="G891" i="6"/>
  <c r="G474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G89" i="6"/>
  <c r="G90" i="6"/>
  <c r="G91" i="6"/>
  <c r="G92" i="6"/>
  <c r="G93" i="6"/>
  <c r="G94" i="6"/>
  <c r="G95" i="6"/>
  <c r="G96" i="6"/>
  <c r="G97" i="6"/>
  <c r="G98" i="6"/>
  <c r="G99" i="6"/>
  <c r="G100" i="6"/>
  <c r="G101" i="6"/>
  <c r="G102" i="6"/>
  <c r="G103" i="6"/>
  <c r="G104" i="6"/>
  <c r="G105" i="6"/>
  <c r="G106" i="6"/>
  <c r="G107" i="6"/>
  <c r="G108" i="6"/>
  <c r="G109" i="6"/>
  <c r="G110" i="6"/>
  <c r="G111" i="6"/>
  <c r="G112" i="6"/>
  <c r="G113" i="6"/>
  <c r="G114" i="6"/>
  <c r="G115" i="6"/>
  <c r="G116" i="6"/>
  <c r="G117" i="6"/>
  <c r="G118" i="6"/>
  <c r="G119" i="6"/>
  <c r="G120" i="6"/>
  <c r="G121" i="6"/>
  <c r="G122" i="6"/>
  <c r="G123" i="6"/>
  <c r="G124" i="6"/>
  <c r="G125" i="6"/>
  <c r="G126" i="6"/>
  <c r="G127" i="6"/>
  <c r="G128" i="6"/>
  <c r="G129" i="6"/>
  <c r="G130" i="6"/>
  <c r="G131" i="6"/>
  <c r="G132" i="6"/>
  <c r="G133" i="6"/>
  <c r="G134" i="6"/>
  <c r="G135" i="6"/>
  <c r="G136" i="6"/>
  <c r="G137" i="6"/>
  <c r="G138" i="6"/>
  <c r="G139" i="6"/>
  <c r="G140" i="6"/>
  <c r="G141" i="6"/>
  <c r="G142" i="6"/>
  <c r="G143" i="6"/>
  <c r="G144" i="6"/>
  <c r="G145" i="6"/>
  <c r="G146" i="6"/>
  <c r="G147" i="6"/>
  <c r="G148" i="6"/>
  <c r="G149" i="6"/>
  <c r="G150" i="6"/>
  <c r="G151" i="6"/>
  <c r="G152" i="6"/>
  <c r="G153" i="6"/>
  <c r="G154" i="6"/>
  <c r="G155" i="6"/>
  <c r="G156" i="6"/>
  <c r="G157" i="6"/>
  <c r="G158" i="6"/>
  <c r="G159" i="6"/>
  <c r="G160" i="6"/>
  <c r="G161" i="6"/>
  <c r="G162" i="6"/>
  <c r="G163" i="6"/>
  <c r="G164" i="6"/>
  <c r="G165" i="6"/>
  <c r="G166" i="6"/>
  <c r="G167" i="6"/>
  <c r="G168" i="6"/>
  <c r="G169" i="6"/>
  <c r="G170" i="6"/>
  <c r="G171" i="6"/>
  <c r="G172" i="6"/>
  <c r="G173" i="6"/>
  <c r="G174" i="6"/>
  <c r="G175" i="6"/>
  <c r="G176" i="6"/>
  <c r="G177" i="6"/>
  <c r="G178" i="6"/>
  <c r="G179" i="6"/>
  <c r="G180" i="6"/>
  <c r="G181" i="6"/>
  <c r="G182" i="6"/>
  <c r="G183" i="6"/>
  <c r="G184" i="6"/>
  <c r="G185" i="6"/>
  <c r="G186" i="6"/>
  <c r="G187" i="6"/>
  <c r="G188" i="6"/>
  <c r="G189" i="6"/>
  <c r="G190" i="6"/>
  <c r="G191" i="6"/>
  <c r="G192" i="6"/>
  <c r="G193" i="6"/>
  <c r="G194" i="6"/>
  <c r="G195" i="6"/>
  <c r="G196" i="6"/>
  <c r="G197" i="6"/>
  <c r="G198" i="6"/>
  <c r="G199" i="6"/>
  <c r="G200" i="6"/>
  <c r="G201" i="6"/>
  <c r="G202" i="6"/>
  <c r="G203" i="6"/>
  <c r="G204" i="6"/>
  <c r="G205" i="6"/>
  <c r="G206" i="6"/>
  <c r="G207" i="6"/>
  <c r="G208" i="6"/>
  <c r="G209" i="6"/>
  <c r="G210" i="6"/>
  <c r="G211" i="6"/>
  <c r="G212" i="6"/>
  <c r="G213" i="6"/>
  <c r="G214" i="6"/>
  <c r="G215" i="6"/>
  <c r="G216" i="6"/>
  <c r="G217" i="6"/>
  <c r="G218" i="6"/>
  <c r="G219" i="6"/>
  <c r="G220" i="6"/>
  <c r="G221" i="6"/>
  <c r="G222" i="6"/>
  <c r="G223" i="6"/>
  <c r="G224" i="6"/>
  <c r="G225" i="6"/>
  <c r="G226" i="6"/>
  <c r="G227" i="6"/>
  <c r="G228" i="6"/>
  <c r="G229" i="6"/>
  <c r="G230" i="6"/>
  <c r="G231" i="6"/>
  <c r="G232" i="6"/>
  <c r="G233" i="6"/>
  <c r="G234" i="6"/>
  <c r="G235" i="6"/>
  <c r="G236" i="6"/>
  <c r="G237" i="6"/>
  <c r="G238" i="6"/>
  <c r="G239" i="6"/>
  <c r="G240" i="6"/>
  <c r="G241" i="6"/>
  <c r="G242" i="6"/>
  <c r="G243" i="6"/>
  <c r="G244" i="6"/>
  <c r="G245" i="6"/>
  <c r="G246" i="6"/>
  <c r="G247" i="6"/>
  <c r="G248" i="6"/>
  <c r="G249" i="6"/>
  <c r="G250" i="6"/>
  <c r="G251" i="6"/>
  <c r="G252" i="6"/>
  <c r="G253" i="6"/>
  <c r="G254" i="6"/>
  <c r="G255" i="6"/>
  <c r="G256" i="6"/>
  <c r="G257" i="6"/>
  <c r="G258" i="6"/>
  <c r="G259" i="6"/>
  <c r="G260" i="6"/>
  <c r="G261" i="6"/>
  <c r="G262" i="6"/>
  <c r="G263" i="6"/>
  <c r="G264" i="6"/>
  <c r="G265" i="6"/>
  <c r="G266" i="6"/>
  <c r="G267" i="6"/>
  <c r="G268" i="6"/>
  <c r="G269" i="6"/>
  <c r="G270" i="6"/>
  <c r="G271" i="6"/>
  <c r="G272" i="6"/>
  <c r="G273" i="6"/>
  <c r="G274" i="6"/>
  <c r="G275" i="6"/>
  <c r="G276" i="6"/>
  <c r="G277" i="6"/>
  <c r="G278" i="6"/>
  <c r="G279" i="6"/>
  <c r="G280" i="6"/>
  <c r="G281" i="6"/>
  <c r="G282" i="6"/>
  <c r="G283" i="6"/>
  <c r="G284" i="6"/>
  <c r="G285" i="6"/>
  <c r="G286" i="6"/>
  <c r="G287" i="6"/>
  <c r="G288" i="6"/>
  <c r="G289" i="6"/>
  <c r="G290" i="6"/>
  <c r="G291" i="6"/>
  <c r="G292" i="6"/>
  <c r="G293" i="6"/>
  <c r="G294" i="6"/>
  <c r="G295" i="6"/>
  <c r="G296" i="6"/>
  <c r="G297" i="6"/>
  <c r="G298" i="6"/>
  <c r="G299" i="6"/>
  <c r="G300" i="6"/>
  <c r="G301" i="6"/>
  <c r="G302" i="6"/>
  <c r="G303" i="6"/>
  <c r="G304" i="6"/>
  <c r="G305" i="6"/>
  <c r="G306" i="6"/>
  <c r="G307" i="6"/>
  <c r="G308" i="6"/>
  <c r="G309" i="6"/>
  <c r="G310" i="6"/>
  <c r="G311" i="6"/>
  <c r="G312" i="6"/>
  <c r="G313" i="6"/>
  <c r="G314" i="6"/>
  <c r="G315" i="6"/>
  <c r="G316" i="6"/>
  <c r="G317" i="6"/>
  <c r="G318" i="6"/>
  <c r="G319" i="6"/>
  <c r="G320" i="6"/>
  <c r="G321" i="6"/>
  <c r="G322" i="6"/>
  <c r="G323" i="6"/>
  <c r="G324" i="6"/>
  <c r="G325" i="6"/>
  <c r="G326" i="6"/>
  <c r="G327" i="6"/>
  <c r="G328" i="6"/>
  <c r="G329" i="6"/>
  <c r="G330" i="6"/>
  <c r="G331" i="6"/>
  <c r="G332" i="6"/>
  <c r="G333" i="6"/>
  <c r="G334" i="6"/>
  <c r="G335" i="6"/>
  <c r="G336" i="6"/>
  <c r="G337" i="6"/>
  <c r="G338" i="6"/>
  <c r="G339" i="6"/>
  <c r="G340" i="6"/>
  <c r="G341" i="6"/>
  <c r="G342" i="6"/>
  <c r="G343" i="6"/>
  <c r="G344" i="6"/>
  <c r="G345" i="6"/>
  <c r="G346" i="6"/>
  <c r="G347" i="6"/>
  <c r="G348" i="6"/>
  <c r="G349" i="6"/>
  <c r="G350" i="6"/>
  <c r="G351" i="6"/>
  <c r="G352" i="6"/>
  <c r="G353" i="6"/>
  <c r="G354" i="6"/>
  <c r="G355" i="6"/>
  <c r="G356" i="6"/>
  <c r="G357" i="6"/>
  <c r="G358" i="6"/>
  <c r="G359" i="6"/>
  <c r="G360" i="6"/>
  <c r="G361" i="6"/>
  <c r="G362" i="6"/>
  <c r="G363" i="6"/>
  <c r="G364" i="6"/>
  <c r="G365" i="6"/>
  <c r="G366" i="6"/>
  <c r="G367" i="6"/>
  <c r="G368" i="6"/>
  <c r="G369" i="6"/>
  <c r="G370" i="6"/>
  <c r="G371" i="6"/>
  <c r="G372" i="6"/>
  <c r="G373" i="6"/>
  <c r="G374" i="6"/>
  <c r="G375" i="6"/>
  <c r="G376" i="6"/>
  <c r="G377" i="6"/>
  <c r="G378" i="6"/>
  <c r="G379" i="6"/>
  <c r="G380" i="6"/>
  <c r="G381" i="6"/>
  <c r="G382" i="6"/>
  <c r="G383" i="6"/>
  <c r="G384" i="6"/>
  <c r="G385" i="6"/>
  <c r="G386" i="6"/>
  <c r="G387" i="6"/>
  <c r="G388" i="6"/>
  <c r="G389" i="6"/>
  <c r="G390" i="6"/>
  <c r="G391" i="6"/>
  <c r="G392" i="6"/>
  <c r="G393" i="6"/>
  <c r="G394" i="6"/>
  <c r="G395" i="6"/>
  <c r="G396" i="6"/>
  <c r="G397" i="6"/>
  <c r="G398" i="6"/>
  <c r="G399" i="6"/>
  <c r="G400" i="6"/>
  <c r="G401" i="6"/>
  <c r="G402" i="6"/>
  <c r="G403" i="6"/>
  <c r="G33" i="6"/>
  <c r="G34" i="6"/>
  <c r="G35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18" i="6"/>
  <c r="I6" i="6" l="1"/>
  <c r="H6" i="6"/>
  <c r="I5" i="6"/>
  <c r="H5" i="6"/>
  <c r="K7" i="82"/>
  <c r="K7" i="77"/>
  <c r="K7" i="76"/>
  <c r="K7" i="75"/>
  <c r="K7" i="74"/>
  <c r="K7" i="73"/>
  <c r="K7" i="72"/>
  <c r="K7" i="71"/>
  <c r="K7" i="70"/>
  <c r="K7" i="69"/>
  <c r="K7" i="68"/>
  <c r="K7" i="67"/>
  <c r="K7" i="66"/>
  <c r="K7" i="65"/>
  <c r="M29" i="54"/>
  <c r="N29" i="54"/>
  <c r="M30" i="54"/>
  <c r="N30" i="54"/>
  <c r="M31" i="54"/>
  <c r="N31" i="54"/>
  <c r="M32" i="54"/>
  <c r="N32" i="54"/>
  <c r="M33" i="54"/>
  <c r="N33" i="54"/>
  <c r="M34" i="54"/>
  <c r="N34" i="54"/>
  <c r="N28" i="54"/>
  <c r="E12" i="82"/>
  <c r="T12" i="82" s="1"/>
  <c r="F12" i="82"/>
  <c r="U12" i="82" s="1"/>
  <c r="E13" i="82"/>
  <c r="F13" i="82"/>
  <c r="E14" i="82"/>
  <c r="F14" i="82"/>
  <c r="E15" i="82"/>
  <c r="F15" i="82"/>
  <c r="U15" i="82" s="1"/>
  <c r="E16" i="82"/>
  <c r="F16" i="82"/>
  <c r="U16" i="82" s="1"/>
  <c r="E17" i="82"/>
  <c r="F17" i="82"/>
  <c r="E18" i="82"/>
  <c r="F18" i="82"/>
  <c r="U18" i="82" s="1"/>
  <c r="E19" i="82"/>
  <c r="F19" i="82"/>
  <c r="U19" i="82" s="1"/>
  <c r="E20" i="82"/>
  <c r="F20" i="82"/>
  <c r="U20" i="82" s="1"/>
  <c r="E21" i="82"/>
  <c r="F21" i="82"/>
  <c r="E22" i="82"/>
  <c r="F22" i="82"/>
  <c r="U22" i="82" s="1"/>
  <c r="E23" i="82"/>
  <c r="F23" i="82"/>
  <c r="U23" i="82" s="1"/>
  <c r="E24" i="82"/>
  <c r="F24" i="82"/>
  <c r="U24" i="82" s="1"/>
  <c r="E25" i="82"/>
  <c r="F25" i="82"/>
  <c r="U25" i="82" s="1"/>
  <c r="E26" i="82"/>
  <c r="F26" i="82"/>
  <c r="U26" i="82" s="1"/>
  <c r="E27" i="82"/>
  <c r="F27" i="82"/>
  <c r="E28" i="82"/>
  <c r="F28" i="82"/>
  <c r="U28" i="82" s="1"/>
  <c r="E29" i="82"/>
  <c r="F29" i="82"/>
  <c r="U29" i="82" s="1"/>
  <c r="E30" i="82"/>
  <c r="F30" i="82"/>
  <c r="U30" i="82" s="1"/>
  <c r="E31" i="82"/>
  <c r="F31" i="82"/>
  <c r="U31" i="82" s="1"/>
  <c r="E32" i="82"/>
  <c r="F32" i="82"/>
  <c r="U32" i="82" s="1"/>
  <c r="E33" i="82"/>
  <c r="F33" i="82"/>
  <c r="U33" i="82" s="1"/>
  <c r="E34" i="82"/>
  <c r="F34" i="82"/>
  <c r="U34" i="82" s="1"/>
  <c r="F11" i="82"/>
  <c r="E11" i="82"/>
  <c r="T11" i="82" s="1"/>
  <c r="E12" i="77"/>
  <c r="F12" i="77"/>
  <c r="E13" i="77"/>
  <c r="F13" i="77"/>
  <c r="E14" i="77"/>
  <c r="F14" i="77"/>
  <c r="E15" i="77"/>
  <c r="F15" i="77"/>
  <c r="E16" i="77"/>
  <c r="F16" i="77"/>
  <c r="E17" i="77"/>
  <c r="F17" i="77"/>
  <c r="E18" i="77"/>
  <c r="F18" i="77"/>
  <c r="E19" i="77"/>
  <c r="F19" i="77"/>
  <c r="E20" i="77"/>
  <c r="F20" i="77"/>
  <c r="E21" i="77"/>
  <c r="F21" i="77"/>
  <c r="E22" i="77"/>
  <c r="F22" i="77"/>
  <c r="E23" i="77"/>
  <c r="F23" i="77"/>
  <c r="E24" i="77"/>
  <c r="F24" i="77"/>
  <c r="E25" i="77"/>
  <c r="F25" i="77"/>
  <c r="E26" i="77"/>
  <c r="F26" i="77"/>
  <c r="E27" i="77"/>
  <c r="F27" i="77"/>
  <c r="E28" i="77"/>
  <c r="F28" i="77"/>
  <c r="E29" i="77"/>
  <c r="F29" i="77"/>
  <c r="E30" i="77"/>
  <c r="F30" i="77"/>
  <c r="E31" i="77"/>
  <c r="F31" i="77"/>
  <c r="E32" i="77"/>
  <c r="F32" i="77"/>
  <c r="E33" i="77"/>
  <c r="F33" i="77"/>
  <c r="E34" i="77"/>
  <c r="F34" i="77"/>
  <c r="F11" i="77"/>
  <c r="E11" i="77"/>
  <c r="E12" i="76"/>
  <c r="F12" i="76"/>
  <c r="E13" i="76"/>
  <c r="F13" i="76"/>
  <c r="E14" i="76"/>
  <c r="F14" i="76"/>
  <c r="E15" i="76"/>
  <c r="F15" i="76"/>
  <c r="E16" i="76"/>
  <c r="F16" i="76"/>
  <c r="E17" i="76"/>
  <c r="F17" i="76"/>
  <c r="E18" i="76"/>
  <c r="F18" i="76"/>
  <c r="E19" i="76"/>
  <c r="F19" i="76"/>
  <c r="E20" i="76"/>
  <c r="F20" i="76"/>
  <c r="E21" i="76"/>
  <c r="F21" i="76"/>
  <c r="E22" i="76"/>
  <c r="F22" i="76"/>
  <c r="E23" i="76"/>
  <c r="F23" i="76"/>
  <c r="E24" i="76"/>
  <c r="F24" i="76"/>
  <c r="E25" i="76"/>
  <c r="F25" i="76"/>
  <c r="E26" i="76"/>
  <c r="F26" i="76"/>
  <c r="E27" i="76"/>
  <c r="F27" i="76"/>
  <c r="E28" i="76"/>
  <c r="F28" i="76"/>
  <c r="E29" i="76"/>
  <c r="F29" i="76"/>
  <c r="E30" i="76"/>
  <c r="F30" i="76"/>
  <c r="E31" i="76"/>
  <c r="F31" i="76"/>
  <c r="E32" i="76"/>
  <c r="F32" i="76"/>
  <c r="E33" i="76"/>
  <c r="F33" i="76"/>
  <c r="E34" i="76"/>
  <c r="F34" i="76"/>
  <c r="F11" i="76"/>
  <c r="E11" i="76"/>
  <c r="E12" i="75"/>
  <c r="F12" i="75"/>
  <c r="E13" i="75"/>
  <c r="F13" i="75"/>
  <c r="E14" i="75"/>
  <c r="F14" i="75"/>
  <c r="E15" i="75"/>
  <c r="F15" i="75"/>
  <c r="E16" i="75"/>
  <c r="F16" i="75"/>
  <c r="E17" i="75"/>
  <c r="F17" i="75"/>
  <c r="E18" i="75"/>
  <c r="F18" i="75"/>
  <c r="E19" i="75"/>
  <c r="F19" i="75"/>
  <c r="E20" i="75"/>
  <c r="F20" i="75"/>
  <c r="E21" i="75"/>
  <c r="F21" i="75"/>
  <c r="E22" i="75"/>
  <c r="F22" i="75"/>
  <c r="E23" i="75"/>
  <c r="F23" i="75"/>
  <c r="E24" i="75"/>
  <c r="F24" i="75"/>
  <c r="E25" i="75"/>
  <c r="F25" i="75"/>
  <c r="E26" i="75"/>
  <c r="F26" i="75"/>
  <c r="E27" i="75"/>
  <c r="F27" i="75"/>
  <c r="E28" i="75"/>
  <c r="F28" i="75"/>
  <c r="E29" i="75"/>
  <c r="F29" i="75"/>
  <c r="E30" i="75"/>
  <c r="F30" i="75"/>
  <c r="E31" i="75"/>
  <c r="F31" i="75"/>
  <c r="E32" i="75"/>
  <c r="F32" i="75"/>
  <c r="E33" i="75"/>
  <c r="F33" i="75"/>
  <c r="E34" i="75"/>
  <c r="F34" i="75"/>
  <c r="F11" i="75"/>
  <c r="E11" i="75"/>
  <c r="E12" i="74"/>
  <c r="F12" i="74"/>
  <c r="E13" i="74"/>
  <c r="F13" i="74"/>
  <c r="E14" i="74"/>
  <c r="F14" i="74"/>
  <c r="E15" i="74"/>
  <c r="F15" i="74"/>
  <c r="E16" i="74"/>
  <c r="F16" i="74"/>
  <c r="E17" i="74"/>
  <c r="F17" i="74"/>
  <c r="E18" i="74"/>
  <c r="F18" i="74"/>
  <c r="E19" i="74"/>
  <c r="F19" i="74"/>
  <c r="E20" i="74"/>
  <c r="F20" i="74"/>
  <c r="E21" i="74"/>
  <c r="F21" i="74"/>
  <c r="E22" i="74"/>
  <c r="F22" i="74"/>
  <c r="E23" i="74"/>
  <c r="F23" i="74"/>
  <c r="E24" i="74"/>
  <c r="F24" i="74"/>
  <c r="E25" i="74"/>
  <c r="F25" i="74"/>
  <c r="E26" i="74"/>
  <c r="F26" i="74"/>
  <c r="E27" i="74"/>
  <c r="F27" i="74"/>
  <c r="E28" i="74"/>
  <c r="F28" i="74"/>
  <c r="E29" i="74"/>
  <c r="F29" i="74"/>
  <c r="E30" i="74"/>
  <c r="F30" i="74"/>
  <c r="E31" i="74"/>
  <c r="F31" i="74"/>
  <c r="E32" i="74"/>
  <c r="F32" i="74"/>
  <c r="E33" i="74"/>
  <c r="F33" i="74"/>
  <c r="E34" i="74"/>
  <c r="F34" i="74"/>
  <c r="F11" i="74"/>
  <c r="E11" i="74"/>
  <c r="E12" i="73"/>
  <c r="F12" i="73"/>
  <c r="E13" i="73"/>
  <c r="F13" i="73"/>
  <c r="E14" i="73"/>
  <c r="F14" i="73"/>
  <c r="E15" i="73"/>
  <c r="F15" i="73"/>
  <c r="E16" i="73"/>
  <c r="F16" i="73"/>
  <c r="E17" i="73"/>
  <c r="F17" i="73"/>
  <c r="E18" i="73"/>
  <c r="F18" i="73"/>
  <c r="E19" i="73"/>
  <c r="F19" i="73"/>
  <c r="E20" i="73"/>
  <c r="F20" i="73"/>
  <c r="E21" i="73"/>
  <c r="F21" i="73"/>
  <c r="E22" i="73"/>
  <c r="F22" i="73"/>
  <c r="E23" i="73"/>
  <c r="F23" i="73"/>
  <c r="E24" i="73"/>
  <c r="F24" i="73"/>
  <c r="E25" i="73"/>
  <c r="F25" i="73"/>
  <c r="E26" i="73"/>
  <c r="F26" i="73"/>
  <c r="E27" i="73"/>
  <c r="F27" i="73"/>
  <c r="E28" i="73"/>
  <c r="F28" i="73"/>
  <c r="E29" i="73"/>
  <c r="F29" i="73"/>
  <c r="E30" i="73"/>
  <c r="F30" i="73"/>
  <c r="E31" i="73"/>
  <c r="F31" i="73"/>
  <c r="E32" i="73"/>
  <c r="F32" i="73"/>
  <c r="E33" i="73"/>
  <c r="F33" i="73"/>
  <c r="E34" i="73"/>
  <c r="F34" i="73"/>
  <c r="F11" i="73"/>
  <c r="E11" i="73"/>
  <c r="E12" i="72"/>
  <c r="F12" i="72"/>
  <c r="E13" i="72"/>
  <c r="F13" i="72"/>
  <c r="E14" i="72"/>
  <c r="F14" i="72"/>
  <c r="E15" i="72"/>
  <c r="F15" i="72"/>
  <c r="E16" i="72"/>
  <c r="F16" i="72"/>
  <c r="E17" i="72"/>
  <c r="F17" i="72"/>
  <c r="E18" i="72"/>
  <c r="F18" i="72"/>
  <c r="E19" i="72"/>
  <c r="F19" i="72"/>
  <c r="E20" i="72"/>
  <c r="F20" i="72"/>
  <c r="E21" i="72"/>
  <c r="F21" i="72"/>
  <c r="E22" i="72"/>
  <c r="F22" i="72"/>
  <c r="E23" i="72"/>
  <c r="F23" i="72"/>
  <c r="E24" i="72"/>
  <c r="F24" i="72"/>
  <c r="E25" i="72"/>
  <c r="F25" i="72"/>
  <c r="E26" i="72"/>
  <c r="F26" i="72"/>
  <c r="E27" i="72"/>
  <c r="F27" i="72"/>
  <c r="E28" i="72"/>
  <c r="F28" i="72"/>
  <c r="E29" i="72"/>
  <c r="F29" i="72"/>
  <c r="E30" i="72"/>
  <c r="F30" i="72"/>
  <c r="E31" i="72"/>
  <c r="F31" i="72"/>
  <c r="E32" i="72"/>
  <c r="F32" i="72"/>
  <c r="E33" i="72"/>
  <c r="F33" i="72"/>
  <c r="E34" i="72"/>
  <c r="F34" i="72"/>
  <c r="F11" i="72"/>
  <c r="E11" i="72"/>
  <c r="E12" i="71"/>
  <c r="F12" i="71"/>
  <c r="E13" i="71"/>
  <c r="F13" i="71"/>
  <c r="E14" i="71"/>
  <c r="F14" i="71"/>
  <c r="E15" i="71"/>
  <c r="F15" i="71"/>
  <c r="E16" i="71"/>
  <c r="F16" i="71"/>
  <c r="E17" i="71"/>
  <c r="F17" i="71"/>
  <c r="E18" i="71"/>
  <c r="F18" i="71"/>
  <c r="E19" i="71"/>
  <c r="F19" i="71"/>
  <c r="E20" i="71"/>
  <c r="F20" i="71"/>
  <c r="E21" i="71"/>
  <c r="F21" i="71"/>
  <c r="E22" i="71"/>
  <c r="F22" i="71"/>
  <c r="E23" i="71"/>
  <c r="F23" i="71"/>
  <c r="E24" i="71"/>
  <c r="F24" i="71"/>
  <c r="E25" i="71"/>
  <c r="F25" i="71"/>
  <c r="E26" i="71"/>
  <c r="F26" i="71"/>
  <c r="E27" i="71"/>
  <c r="F27" i="71"/>
  <c r="E28" i="71"/>
  <c r="F28" i="71"/>
  <c r="E29" i="71"/>
  <c r="F29" i="71"/>
  <c r="E30" i="71"/>
  <c r="F30" i="71"/>
  <c r="E31" i="71"/>
  <c r="F31" i="71"/>
  <c r="E32" i="71"/>
  <c r="F32" i="71"/>
  <c r="E33" i="71"/>
  <c r="F33" i="71"/>
  <c r="E34" i="71"/>
  <c r="F34" i="71"/>
  <c r="F11" i="71"/>
  <c r="E11" i="71"/>
  <c r="E12" i="70"/>
  <c r="F12" i="70"/>
  <c r="E13" i="70"/>
  <c r="F13" i="70"/>
  <c r="E14" i="70"/>
  <c r="F14" i="70"/>
  <c r="E15" i="70"/>
  <c r="F15" i="70"/>
  <c r="E16" i="70"/>
  <c r="F16" i="70"/>
  <c r="E17" i="70"/>
  <c r="F17" i="70"/>
  <c r="E18" i="70"/>
  <c r="F18" i="70"/>
  <c r="E19" i="70"/>
  <c r="F19" i="70"/>
  <c r="E20" i="70"/>
  <c r="F20" i="70"/>
  <c r="E21" i="70"/>
  <c r="F21" i="70"/>
  <c r="E22" i="70"/>
  <c r="F22" i="70"/>
  <c r="E23" i="70"/>
  <c r="F23" i="70"/>
  <c r="E24" i="70"/>
  <c r="F24" i="70"/>
  <c r="E25" i="70"/>
  <c r="F25" i="70"/>
  <c r="E26" i="70"/>
  <c r="F26" i="70"/>
  <c r="E27" i="70"/>
  <c r="F27" i="70"/>
  <c r="E28" i="70"/>
  <c r="F28" i="70"/>
  <c r="E29" i="70"/>
  <c r="F29" i="70"/>
  <c r="E30" i="70"/>
  <c r="F30" i="70"/>
  <c r="E31" i="70"/>
  <c r="F31" i="70"/>
  <c r="E32" i="70"/>
  <c r="F32" i="70"/>
  <c r="E33" i="70"/>
  <c r="F33" i="70"/>
  <c r="E34" i="70"/>
  <c r="F34" i="70"/>
  <c r="F11" i="70"/>
  <c r="E11" i="70"/>
  <c r="E12" i="69"/>
  <c r="F12" i="69"/>
  <c r="E13" i="69"/>
  <c r="F13" i="69"/>
  <c r="E14" i="69"/>
  <c r="F14" i="69"/>
  <c r="E15" i="69"/>
  <c r="F15" i="69"/>
  <c r="E16" i="69"/>
  <c r="F16" i="69"/>
  <c r="E17" i="69"/>
  <c r="F17" i="69"/>
  <c r="E18" i="69"/>
  <c r="F18" i="69"/>
  <c r="E19" i="69"/>
  <c r="F19" i="69"/>
  <c r="E20" i="69"/>
  <c r="F20" i="69"/>
  <c r="E21" i="69"/>
  <c r="F21" i="69"/>
  <c r="E22" i="69"/>
  <c r="F22" i="69"/>
  <c r="E23" i="69"/>
  <c r="F23" i="69"/>
  <c r="E24" i="69"/>
  <c r="F24" i="69"/>
  <c r="E25" i="69"/>
  <c r="F25" i="69"/>
  <c r="E26" i="69"/>
  <c r="F26" i="69"/>
  <c r="E27" i="69"/>
  <c r="F27" i="69"/>
  <c r="E28" i="69"/>
  <c r="F28" i="69"/>
  <c r="E29" i="69"/>
  <c r="F29" i="69"/>
  <c r="E30" i="69"/>
  <c r="F30" i="69"/>
  <c r="E31" i="69"/>
  <c r="F31" i="69"/>
  <c r="E32" i="69"/>
  <c r="F32" i="69"/>
  <c r="E33" i="69"/>
  <c r="F33" i="69"/>
  <c r="E34" i="69"/>
  <c r="F34" i="69"/>
  <c r="F11" i="69"/>
  <c r="E11" i="69"/>
  <c r="E12" i="68"/>
  <c r="F12" i="68"/>
  <c r="E13" i="68"/>
  <c r="F13" i="68"/>
  <c r="E14" i="68"/>
  <c r="F14" i="68"/>
  <c r="E15" i="68"/>
  <c r="F15" i="68"/>
  <c r="E16" i="68"/>
  <c r="F16" i="68"/>
  <c r="E17" i="68"/>
  <c r="F17" i="68"/>
  <c r="E18" i="68"/>
  <c r="F18" i="68"/>
  <c r="E19" i="68"/>
  <c r="F19" i="68"/>
  <c r="E20" i="68"/>
  <c r="F20" i="68"/>
  <c r="E21" i="68"/>
  <c r="F21" i="68"/>
  <c r="E22" i="68"/>
  <c r="F22" i="68"/>
  <c r="E23" i="68"/>
  <c r="F23" i="68"/>
  <c r="E24" i="68"/>
  <c r="F24" i="68"/>
  <c r="E25" i="68"/>
  <c r="F25" i="68"/>
  <c r="E26" i="68"/>
  <c r="F26" i="68"/>
  <c r="E27" i="68"/>
  <c r="F27" i="68"/>
  <c r="E28" i="68"/>
  <c r="F28" i="68"/>
  <c r="E29" i="68"/>
  <c r="F29" i="68"/>
  <c r="E30" i="68"/>
  <c r="F30" i="68"/>
  <c r="E31" i="68"/>
  <c r="F31" i="68"/>
  <c r="E32" i="68"/>
  <c r="F32" i="68"/>
  <c r="E33" i="68"/>
  <c r="F33" i="68"/>
  <c r="E34" i="68"/>
  <c r="F34" i="68"/>
  <c r="F11" i="68"/>
  <c r="E11" i="68"/>
  <c r="E12" i="67"/>
  <c r="F12" i="67"/>
  <c r="E13" i="67"/>
  <c r="F13" i="67"/>
  <c r="E14" i="67"/>
  <c r="F14" i="67"/>
  <c r="E15" i="67"/>
  <c r="F15" i="67"/>
  <c r="E16" i="67"/>
  <c r="F16" i="67"/>
  <c r="E17" i="67"/>
  <c r="F17" i="67"/>
  <c r="E18" i="67"/>
  <c r="F18" i="67"/>
  <c r="E19" i="67"/>
  <c r="F19" i="67"/>
  <c r="E20" i="67"/>
  <c r="F20" i="67"/>
  <c r="E21" i="67"/>
  <c r="F21" i="67"/>
  <c r="E22" i="67"/>
  <c r="F22" i="67"/>
  <c r="E23" i="67"/>
  <c r="F23" i="67"/>
  <c r="E24" i="67"/>
  <c r="F24" i="67"/>
  <c r="E25" i="67"/>
  <c r="F25" i="67"/>
  <c r="E26" i="67"/>
  <c r="F26" i="67"/>
  <c r="E27" i="67"/>
  <c r="F27" i="67"/>
  <c r="E28" i="67"/>
  <c r="F28" i="67"/>
  <c r="E29" i="67"/>
  <c r="F29" i="67"/>
  <c r="E30" i="67"/>
  <c r="F30" i="67"/>
  <c r="E31" i="67"/>
  <c r="F31" i="67"/>
  <c r="E32" i="67"/>
  <c r="F32" i="67"/>
  <c r="E33" i="67"/>
  <c r="F33" i="67"/>
  <c r="E34" i="67"/>
  <c r="F34" i="67"/>
  <c r="F11" i="67"/>
  <c r="E11" i="67"/>
  <c r="E12" i="66"/>
  <c r="F12" i="66"/>
  <c r="E13" i="66"/>
  <c r="F13" i="66"/>
  <c r="E14" i="66"/>
  <c r="F14" i="66"/>
  <c r="E15" i="66"/>
  <c r="F15" i="66"/>
  <c r="E16" i="66"/>
  <c r="F16" i="66"/>
  <c r="E17" i="66"/>
  <c r="F17" i="66"/>
  <c r="E18" i="66"/>
  <c r="F18" i="66"/>
  <c r="E19" i="66"/>
  <c r="F19" i="66"/>
  <c r="E20" i="66"/>
  <c r="F20" i="66"/>
  <c r="E21" i="66"/>
  <c r="F21" i="66"/>
  <c r="E22" i="66"/>
  <c r="F22" i="66"/>
  <c r="E23" i="66"/>
  <c r="F23" i="66"/>
  <c r="E24" i="66"/>
  <c r="F24" i="66"/>
  <c r="E25" i="66"/>
  <c r="F25" i="66"/>
  <c r="E26" i="66"/>
  <c r="F26" i="66"/>
  <c r="E27" i="66"/>
  <c r="F27" i="66"/>
  <c r="E28" i="66"/>
  <c r="F28" i="66"/>
  <c r="E29" i="66"/>
  <c r="F29" i="66"/>
  <c r="E30" i="66"/>
  <c r="F30" i="66"/>
  <c r="E31" i="66"/>
  <c r="F31" i="66"/>
  <c r="E32" i="66"/>
  <c r="F32" i="66"/>
  <c r="E33" i="66"/>
  <c r="F33" i="66"/>
  <c r="E34" i="66"/>
  <c r="F34" i="66"/>
  <c r="F11" i="66"/>
  <c r="E11" i="66"/>
  <c r="E12" i="65"/>
  <c r="F12" i="65"/>
  <c r="E13" i="65"/>
  <c r="F13" i="65"/>
  <c r="E14" i="65"/>
  <c r="F14" i="65"/>
  <c r="E15" i="65"/>
  <c r="F15" i="65"/>
  <c r="E16" i="65"/>
  <c r="F16" i="65"/>
  <c r="E17" i="65"/>
  <c r="F17" i="65"/>
  <c r="E18" i="65"/>
  <c r="F18" i="65"/>
  <c r="E19" i="65"/>
  <c r="F19" i="65"/>
  <c r="E20" i="65"/>
  <c r="F20" i="65"/>
  <c r="E21" i="65"/>
  <c r="F21" i="65"/>
  <c r="E22" i="65"/>
  <c r="F22" i="65"/>
  <c r="E23" i="65"/>
  <c r="F23" i="65"/>
  <c r="E24" i="65"/>
  <c r="F24" i="65"/>
  <c r="E25" i="65"/>
  <c r="F25" i="65"/>
  <c r="E26" i="65"/>
  <c r="F26" i="65"/>
  <c r="E27" i="65"/>
  <c r="F27" i="65"/>
  <c r="E28" i="65"/>
  <c r="F28" i="65"/>
  <c r="E29" i="65"/>
  <c r="F29" i="65"/>
  <c r="E30" i="65"/>
  <c r="F30" i="65"/>
  <c r="E31" i="65"/>
  <c r="F31" i="65"/>
  <c r="E32" i="65"/>
  <c r="F32" i="65"/>
  <c r="E33" i="65"/>
  <c r="F33" i="65"/>
  <c r="E34" i="65"/>
  <c r="F34" i="65"/>
  <c r="F11" i="65"/>
  <c r="E11" i="65"/>
  <c r="N34" i="82"/>
  <c r="Y34" i="82" s="1"/>
  <c r="M34" i="82"/>
  <c r="X34" i="82" s="1"/>
  <c r="N33" i="82"/>
  <c r="Y33" i="82" s="1"/>
  <c r="M33" i="82"/>
  <c r="X33" i="82" s="1"/>
  <c r="N32" i="82"/>
  <c r="M32" i="82"/>
  <c r="X32" i="82" s="1"/>
  <c r="N31" i="82"/>
  <c r="Y31" i="82" s="1"/>
  <c r="M31" i="82"/>
  <c r="X31" i="82" s="1"/>
  <c r="N30" i="82"/>
  <c r="Y30" i="82" s="1"/>
  <c r="M30" i="82"/>
  <c r="X30" i="82" s="1"/>
  <c r="N29" i="82"/>
  <c r="Y29" i="82" s="1"/>
  <c r="M29" i="82"/>
  <c r="X29" i="82" s="1"/>
  <c r="N28" i="82"/>
  <c r="M28" i="82"/>
  <c r="X28" i="82" s="1"/>
  <c r="N27" i="82"/>
  <c r="Y27" i="82" s="1"/>
  <c r="M27" i="82"/>
  <c r="X27" i="82" s="1"/>
  <c r="U27" i="82"/>
  <c r="N26" i="82"/>
  <c r="Y26" i="82" s="1"/>
  <c r="M26" i="82"/>
  <c r="X26" i="82" s="1"/>
  <c r="N25" i="82"/>
  <c r="Y25" i="82" s="1"/>
  <c r="M25" i="82"/>
  <c r="X25" i="82" s="1"/>
  <c r="N24" i="82"/>
  <c r="M24" i="82"/>
  <c r="X24" i="82" s="1"/>
  <c r="N23" i="82"/>
  <c r="Y23" i="82" s="1"/>
  <c r="M23" i="82"/>
  <c r="X23" i="82" s="1"/>
  <c r="N22" i="82"/>
  <c r="Y22" i="82" s="1"/>
  <c r="M22" i="82"/>
  <c r="X22" i="82" s="1"/>
  <c r="N21" i="82"/>
  <c r="Y21" i="82" s="1"/>
  <c r="M21" i="82"/>
  <c r="X21" i="82" s="1"/>
  <c r="U21" i="82"/>
  <c r="N20" i="82"/>
  <c r="M20" i="82"/>
  <c r="X20" i="82" s="1"/>
  <c r="N19" i="82"/>
  <c r="Y19" i="82" s="1"/>
  <c r="M19" i="82"/>
  <c r="X19" i="82" s="1"/>
  <c r="N18" i="82"/>
  <c r="M18" i="82"/>
  <c r="X18" i="82" s="1"/>
  <c r="N17" i="82"/>
  <c r="Y17" i="82" s="1"/>
  <c r="M17" i="82"/>
  <c r="X17" i="82" s="1"/>
  <c r="N16" i="82"/>
  <c r="M16" i="82"/>
  <c r="X16" i="82" s="1"/>
  <c r="N15" i="82"/>
  <c r="Y15" i="82" s="1"/>
  <c r="M15" i="82"/>
  <c r="X15" i="82" s="1"/>
  <c r="N14" i="82"/>
  <c r="M14" i="82"/>
  <c r="X14" i="82" s="1"/>
  <c r="T13" i="82"/>
  <c r="N13" i="82"/>
  <c r="Y13" i="82" s="1"/>
  <c r="M13" i="82"/>
  <c r="N12" i="82"/>
  <c r="Y12" i="82" s="1"/>
  <c r="M12" i="82"/>
  <c r="N11" i="82"/>
  <c r="Y11" i="82" s="1"/>
  <c r="M11" i="82"/>
  <c r="G11" i="82"/>
  <c r="R11" i="82" s="1"/>
  <c r="U11" i="82"/>
  <c r="V9" i="82"/>
  <c r="C7" i="82"/>
  <c r="R9" i="82" s="1"/>
  <c r="L4" i="82"/>
  <c r="D4" i="82"/>
  <c r="B1" i="82"/>
  <c r="L4" i="77"/>
  <c r="L4" i="76"/>
  <c r="L4" i="75"/>
  <c r="L4" i="74"/>
  <c r="L4" i="73"/>
  <c r="L4" i="72"/>
  <c r="L4" i="71"/>
  <c r="L4" i="70"/>
  <c r="L4" i="69"/>
  <c r="L4" i="68"/>
  <c r="L4" i="67"/>
  <c r="L4" i="66"/>
  <c r="L4" i="65"/>
  <c r="M12" i="63"/>
  <c r="N12" i="63"/>
  <c r="M13" i="63"/>
  <c r="N13" i="63"/>
  <c r="M14" i="63"/>
  <c r="N14" i="63"/>
  <c r="M15" i="63"/>
  <c r="N15" i="63"/>
  <c r="M16" i="63"/>
  <c r="N16" i="63"/>
  <c r="M17" i="63"/>
  <c r="N17" i="63"/>
  <c r="M18" i="63"/>
  <c r="N18" i="63"/>
  <c r="M19" i="63"/>
  <c r="N19" i="63"/>
  <c r="M20" i="63"/>
  <c r="N20" i="63"/>
  <c r="M21" i="63"/>
  <c r="N21" i="63"/>
  <c r="M22" i="63"/>
  <c r="N22" i="63"/>
  <c r="M23" i="63"/>
  <c r="N23" i="63"/>
  <c r="M24" i="63"/>
  <c r="N24" i="63"/>
  <c r="M25" i="63"/>
  <c r="N25" i="63"/>
  <c r="M26" i="63"/>
  <c r="N26" i="63"/>
  <c r="M27" i="63"/>
  <c r="N27" i="63"/>
  <c r="M28" i="63"/>
  <c r="N28" i="63"/>
  <c r="M29" i="63"/>
  <c r="N29" i="63"/>
  <c r="M30" i="63"/>
  <c r="N30" i="63"/>
  <c r="M31" i="63"/>
  <c r="N31" i="63"/>
  <c r="M32" i="63"/>
  <c r="N32" i="63"/>
  <c r="M33" i="63"/>
  <c r="N33" i="63"/>
  <c r="M34" i="63"/>
  <c r="N34" i="63"/>
  <c r="N11" i="63"/>
  <c r="M11" i="63"/>
  <c r="M19" i="54"/>
  <c r="N19" i="54"/>
  <c r="M20" i="54"/>
  <c r="N20" i="54"/>
  <c r="M21" i="54"/>
  <c r="N21" i="54"/>
  <c r="M22" i="54"/>
  <c r="N22" i="54"/>
  <c r="M23" i="54"/>
  <c r="N23" i="54"/>
  <c r="M24" i="54"/>
  <c r="N24" i="54"/>
  <c r="M25" i="54"/>
  <c r="N25" i="54"/>
  <c r="M26" i="54"/>
  <c r="N26" i="54"/>
  <c r="M27" i="54"/>
  <c r="N27" i="54"/>
  <c r="M28" i="54"/>
  <c r="M12" i="54"/>
  <c r="N12" i="54"/>
  <c r="M13" i="54"/>
  <c r="N13" i="54"/>
  <c r="M14" i="54"/>
  <c r="N14" i="54"/>
  <c r="M15" i="54"/>
  <c r="N15" i="54"/>
  <c r="M16" i="54"/>
  <c r="N16" i="54"/>
  <c r="M17" i="54"/>
  <c r="N17" i="54"/>
  <c r="M18" i="54"/>
  <c r="N18" i="54"/>
  <c r="N11" i="54"/>
  <c r="M11" i="54"/>
  <c r="E29" i="54"/>
  <c r="M19" i="62"/>
  <c r="N19" i="62"/>
  <c r="M20" i="62"/>
  <c r="N20" i="62"/>
  <c r="M21" i="62"/>
  <c r="N21" i="62"/>
  <c r="M22" i="62"/>
  <c r="N22" i="62"/>
  <c r="N23" i="62"/>
  <c r="M24" i="62"/>
  <c r="N24" i="62"/>
  <c r="M25" i="62"/>
  <c r="N25" i="62"/>
  <c r="M26" i="62"/>
  <c r="N26" i="62"/>
  <c r="M27" i="62"/>
  <c r="N27" i="62"/>
  <c r="M28" i="62"/>
  <c r="N28" i="62"/>
  <c r="M29" i="62"/>
  <c r="N29" i="62"/>
  <c r="M30" i="62"/>
  <c r="N30" i="62"/>
  <c r="M31" i="62"/>
  <c r="N31" i="62"/>
  <c r="M32" i="62"/>
  <c r="N32" i="62"/>
  <c r="M33" i="62"/>
  <c r="N33" i="62"/>
  <c r="M34" i="62"/>
  <c r="N34" i="62"/>
  <c r="M12" i="62"/>
  <c r="N12" i="62"/>
  <c r="M13" i="62"/>
  <c r="N13" i="62"/>
  <c r="M14" i="62"/>
  <c r="N14" i="62"/>
  <c r="M15" i="62"/>
  <c r="N15" i="62"/>
  <c r="M16" i="62"/>
  <c r="N16" i="62"/>
  <c r="M17" i="62"/>
  <c r="N17" i="62"/>
  <c r="M18" i="62"/>
  <c r="N18" i="62"/>
  <c r="N11" i="62"/>
  <c r="M11" i="62"/>
  <c r="K7" i="63"/>
  <c r="K7" i="62"/>
  <c r="K7" i="54"/>
  <c r="N27" i="79" l="1"/>
  <c r="O25" i="82"/>
  <c r="V25" i="82" s="1"/>
  <c r="O29" i="82"/>
  <c r="V29" i="82" s="1"/>
  <c r="M27" i="79"/>
  <c r="O27" i="79" s="1"/>
  <c r="O33" i="82"/>
  <c r="V33" i="82" s="1"/>
  <c r="O13" i="82"/>
  <c r="V13" i="82" s="1"/>
  <c r="F27" i="79"/>
  <c r="O17" i="82"/>
  <c r="V17" i="82" s="1"/>
  <c r="O21" i="82"/>
  <c r="V21" i="82" s="1"/>
  <c r="F42" i="82"/>
  <c r="E27" i="79"/>
  <c r="G12" i="82"/>
  <c r="R12" i="82" s="1"/>
  <c r="O12" i="82"/>
  <c r="V12" i="82" s="1"/>
  <c r="M40" i="82"/>
  <c r="G13" i="82"/>
  <c r="R13" i="82" s="1"/>
  <c r="U13" i="82"/>
  <c r="Y14" i="82"/>
  <c r="N42" i="82"/>
  <c r="O14" i="82"/>
  <c r="V14" i="82" s="1"/>
  <c r="Y24" i="82"/>
  <c r="O24" i="82"/>
  <c r="V24" i="82" s="1"/>
  <c r="T29" i="82"/>
  <c r="G29" i="82"/>
  <c r="R29" i="82" s="1"/>
  <c r="F40" i="82"/>
  <c r="Y20" i="82"/>
  <c r="O20" i="82"/>
  <c r="V20" i="82" s="1"/>
  <c r="T25" i="82"/>
  <c r="G25" i="82"/>
  <c r="R25" i="82" s="1"/>
  <c r="N35" i="82"/>
  <c r="F35" i="82"/>
  <c r="Y16" i="82"/>
  <c r="O16" i="82"/>
  <c r="V16" i="82" s="1"/>
  <c r="T21" i="82"/>
  <c r="G21" i="82"/>
  <c r="R21" i="82" s="1"/>
  <c r="Y32" i="82"/>
  <c r="O32" i="82"/>
  <c r="V32" i="82" s="1"/>
  <c r="T17" i="82"/>
  <c r="G17" i="82"/>
  <c r="R17" i="82" s="1"/>
  <c r="Y28" i="82"/>
  <c r="O28" i="82"/>
  <c r="V28" i="82" s="1"/>
  <c r="T33" i="82"/>
  <c r="G33" i="82"/>
  <c r="R33" i="82" s="1"/>
  <c r="E42" i="82"/>
  <c r="T14" i="82"/>
  <c r="G14" i="82"/>
  <c r="R14" i="82" s="1"/>
  <c r="T16" i="82"/>
  <c r="G16" i="82"/>
  <c r="R16" i="82" s="1"/>
  <c r="U17" i="82"/>
  <c r="T20" i="82"/>
  <c r="G20" i="82"/>
  <c r="R20" i="82" s="1"/>
  <c r="T24" i="82"/>
  <c r="G24" i="82"/>
  <c r="R24" i="82" s="1"/>
  <c r="T28" i="82"/>
  <c r="G28" i="82"/>
  <c r="R28" i="82" s="1"/>
  <c r="T32" i="82"/>
  <c r="G32" i="82"/>
  <c r="R32" i="82" s="1"/>
  <c r="X12" i="82"/>
  <c r="U14" i="82"/>
  <c r="T15" i="82"/>
  <c r="G15" i="82"/>
  <c r="R15" i="82" s="1"/>
  <c r="O15" i="82"/>
  <c r="V15" i="82" s="1"/>
  <c r="Y18" i="82"/>
  <c r="N40" i="82"/>
  <c r="T19" i="82"/>
  <c r="G19" i="82"/>
  <c r="R19" i="82" s="1"/>
  <c r="O19" i="82"/>
  <c r="V19" i="82" s="1"/>
  <c r="T23" i="82"/>
  <c r="G23" i="82"/>
  <c r="R23" i="82" s="1"/>
  <c r="O23" i="82"/>
  <c r="V23" i="82" s="1"/>
  <c r="T27" i="82"/>
  <c r="G27" i="82"/>
  <c r="R27" i="82" s="1"/>
  <c r="O27" i="82"/>
  <c r="V27" i="82" s="1"/>
  <c r="T31" i="82"/>
  <c r="G31" i="82"/>
  <c r="R31" i="82" s="1"/>
  <c r="O31" i="82"/>
  <c r="V31" i="82" s="1"/>
  <c r="E35" i="82"/>
  <c r="M42" i="82"/>
  <c r="M35" i="82"/>
  <c r="O11" i="82"/>
  <c r="X11" i="82"/>
  <c r="X13" i="82"/>
  <c r="T18" i="82"/>
  <c r="E40" i="82"/>
  <c r="G18" i="82"/>
  <c r="R18" i="82" s="1"/>
  <c r="O18" i="82"/>
  <c r="V18" i="82" s="1"/>
  <c r="T22" i="82"/>
  <c r="G22" i="82"/>
  <c r="R22" i="82" s="1"/>
  <c r="O22" i="82"/>
  <c r="V22" i="82" s="1"/>
  <c r="T26" i="82"/>
  <c r="G26" i="82"/>
  <c r="R26" i="82" s="1"/>
  <c r="O26" i="82"/>
  <c r="V26" i="82" s="1"/>
  <c r="T30" i="82"/>
  <c r="G30" i="82"/>
  <c r="R30" i="82" s="1"/>
  <c r="O30" i="82"/>
  <c r="V30" i="82" s="1"/>
  <c r="T34" i="82"/>
  <c r="G34" i="82"/>
  <c r="R34" i="82" s="1"/>
  <c r="O34" i="82"/>
  <c r="V34" i="82" s="1"/>
  <c r="O40" i="82"/>
  <c r="AB10" i="82" l="1"/>
  <c r="AC10" i="82" s="1"/>
  <c r="AB11" i="82" s="1"/>
  <c r="E51" i="82" s="1"/>
  <c r="AB13" i="82"/>
  <c r="AC13" i="82" s="1"/>
  <c r="F44" i="82"/>
  <c r="G42" i="82"/>
  <c r="AH13" i="82"/>
  <c r="AI13" i="82" s="1"/>
  <c r="O42" i="82"/>
  <c r="M44" i="82"/>
  <c r="G35" i="82"/>
  <c r="E44" i="82"/>
  <c r="G40" i="82"/>
  <c r="V11" i="82"/>
  <c r="AH10" i="82" s="1"/>
  <c r="AI10" i="82" s="1"/>
  <c r="O35" i="82"/>
  <c r="N44" i="82"/>
  <c r="M12" i="77"/>
  <c r="N12" i="77"/>
  <c r="M13" i="77"/>
  <c r="N13" i="77"/>
  <c r="M14" i="77"/>
  <c r="N14" i="77"/>
  <c r="M15" i="77"/>
  <c r="N15" i="77"/>
  <c r="M16" i="77"/>
  <c r="N16" i="77"/>
  <c r="M17" i="77"/>
  <c r="N17" i="77"/>
  <c r="M18" i="77"/>
  <c r="N18" i="77"/>
  <c r="M19" i="77"/>
  <c r="N19" i="77"/>
  <c r="M20" i="77"/>
  <c r="N20" i="77"/>
  <c r="M21" i="77"/>
  <c r="N21" i="77"/>
  <c r="M22" i="77"/>
  <c r="N22" i="77"/>
  <c r="M23" i="77"/>
  <c r="N23" i="77"/>
  <c r="M24" i="77"/>
  <c r="N24" i="77"/>
  <c r="M25" i="77"/>
  <c r="N25" i="77"/>
  <c r="M26" i="77"/>
  <c r="N26" i="77"/>
  <c r="M27" i="77"/>
  <c r="N27" i="77"/>
  <c r="M28" i="77"/>
  <c r="N28" i="77"/>
  <c r="M29" i="77"/>
  <c r="N29" i="77"/>
  <c r="M30" i="77"/>
  <c r="N30" i="77"/>
  <c r="M31" i="77"/>
  <c r="N31" i="77"/>
  <c r="M32" i="77"/>
  <c r="N32" i="77"/>
  <c r="M33" i="77"/>
  <c r="N33" i="77"/>
  <c r="M34" i="77"/>
  <c r="N34" i="77"/>
  <c r="N11" i="77"/>
  <c r="M11" i="77"/>
  <c r="M12" i="76"/>
  <c r="N12" i="76"/>
  <c r="M13" i="76"/>
  <c r="N13" i="76"/>
  <c r="M14" i="76"/>
  <c r="N14" i="76"/>
  <c r="M15" i="76"/>
  <c r="N15" i="76"/>
  <c r="M16" i="76"/>
  <c r="N16" i="76"/>
  <c r="M17" i="76"/>
  <c r="N17" i="76"/>
  <c r="M18" i="76"/>
  <c r="N18" i="76"/>
  <c r="M19" i="76"/>
  <c r="N19" i="76"/>
  <c r="M20" i="76"/>
  <c r="N20" i="76"/>
  <c r="M21" i="76"/>
  <c r="N21" i="76"/>
  <c r="M22" i="76"/>
  <c r="N22" i="76"/>
  <c r="M23" i="76"/>
  <c r="N23" i="76"/>
  <c r="M24" i="76"/>
  <c r="N24" i="76"/>
  <c r="M25" i="76"/>
  <c r="N25" i="76"/>
  <c r="M26" i="76"/>
  <c r="N26" i="76"/>
  <c r="M27" i="76"/>
  <c r="N27" i="76"/>
  <c r="M28" i="76"/>
  <c r="N28" i="76"/>
  <c r="M29" i="76"/>
  <c r="N29" i="76"/>
  <c r="M30" i="76"/>
  <c r="N30" i="76"/>
  <c r="M31" i="76"/>
  <c r="N31" i="76"/>
  <c r="M32" i="76"/>
  <c r="N32" i="76"/>
  <c r="M33" i="76"/>
  <c r="N33" i="76"/>
  <c r="M34" i="76"/>
  <c r="N34" i="76"/>
  <c r="N11" i="76"/>
  <c r="M11" i="76"/>
  <c r="M12" i="75"/>
  <c r="N12" i="75"/>
  <c r="M13" i="75"/>
  <c r="N13" i="75"/>
  <c r="M14" i="75"/>
  <c r="N14" i="75"/>
  <c r="M15" i="75"/>
  <c r="N15" i="75"/>
  <c r="M16" i="75"/>
  <c r="N16" i="75"/>
  <c r="M17" i="75"/>
  <c r="N17" i="75"/>
  <c r="M18" i="75"/>
  <c r="N18" i="75"/>
  <c r="M19" i="75"/>
  <c r="N19" i="75"/>
  <c r="M20" i="75"/>
  <c r="N20" i="75"/>
  <c r="M21" i="75"/>
  <c r="N21" i="75"/>
  <c r="M22" i="75"/>
  <c r="N22" i="75"/>
  <c r="M23" i="75"/>
  <c r="N23" i="75"/>
  <c r="M24" i="75"/>
  <c r="N24" i="75"/>
  <c r="M25" i="75"/>
  <c r="N25" i="75"/>
  <c r="M26" i="75"/>
  <c r="N26" i="75"/>
  <c r="M27" i="75"/>
  <c r="N27" i="75"/>
  <c r="M28" i="75"/>
  <c r="N28" i="75"/>
  <c r="M29" i="75"/>
  <c r="N29" i="75"/>
  <c r="M30" i="75"/>
  <c r="N30" i="75"/>
  <c r="M31" i="75"/>
  <c r="N31" i="75"/>
  <c r="M32" i="75"/>
  <c r="N32" i="75"/>
  <c r="M33" i="75"/>
  <c r="N33" i="75"/>
  <c r="M34" i="75"/>
  <c r="N34" i="75"/>
  <c r="N11" i="75"/>
  <c r="M11" i="75"/>
  <c r="M12" i="74"/>
  <c r="N12" i="74"/>
  <c r="M13" i="74"/>
  <c r="N13" i="74"/>
  <c r="M14" i="74"/>
  <c r="N14" i="74"/>
  <c r="M15" i="74"/>
  <c r="N15" i="74"/>
  <c r="M16" i="74"/>
  <c r="N16" i="74"/>
  <c r="M17" i="74"/>
  <c r="N17" i="74"/>
  <c r="M18" i="74"/>
  <c r="N18" i="74"/>
  <c r="M19" i="74"/>
  <c r="N19" i="74"/>
  <c r="M20" i="74"/>
  <c r="N20" i="74"/>
  <c r="M21" i="74"/>
  <c r="N21" i="74"/>
  <c r="M22" i="74"/>
  <c r="N22" i="74"/>
  <c r="M23" i="74"/>
  <c r="N23" i="74"/>
  <c r="M24" i="74"/>
  <c r="N24" i="74"/>
  <c r="M25" i="74"/>
  <c r="N25" i="74"/>
  <c r="M26" i="74"/>
  <c r="N26" i="74"/>
  <c r="M27" i="74"/>
  <c r="N27" i="74"/>
  <c r="M28" i="74"/>
  <c r="N28" i="74"/>
  <c r="M29" i="74"/>
  <c r="N29" i="74"/>
  <c r="M30" i="74"/>
  <c r="N30" i="74"/>
  <c r="M31" i="74"/>
  <c r="N31" i="74"/>
  <c r="M32" i="74"/>
  <c r="N32" i="74"/>
  <c r="M33" i="74"/>
  <c r="N33" i="74"/>
  <c r="M34" i="74"/>
  <c r="N34" i="74"/>
  <c r="N11" i="74"/>
  <c r="M11" i="74"/>
  <c r="M12" i="73"/>
  <c r="N12" i="73"/>
  <c r="M13" i="73"/>
  <c r="N13" i="73"/>
  <c r="M14" i="73"/>
  <c r="N14" i="73"/>
  <c r="M15" i="73"/>
  <c r="N15" i="73"/>
  <c r="M16" i="73"/>
  <c r="N16" i="73"/>
  <c r="M17" i="73"/>
  <c r="N17" i="73"/>
  <c r="M18" i="73"/>
  <c r="N18" i="73"/>
  <c r="M19" i="73"/>
  <c r="N19" i="73"/>
  <c r="M20" i="73"/>
  <c r="N20" i="73"/>
  <c r="M21" i="73"/>
  <c r="N21" i="73"/>
  <c r="M22" i="73"/>
  <c r="N22" i="73"/>
  <c r="M23" i="73"/>
  <c r="N23" i="73"/>
  <c r="M24" i="73"/>
  <c r="N24" i="73"/>
  <c r="M25" i="73"/>
  <c r="N25" i="73"/>
  <c r="M26" i="73"/>
  <c r="N26" i="73"/>
  <c r="M27" i="73"/>
  <c r="N27" i="73"/>
  <c r="M28" i="73"/>
  <c r="N28" i="73"/>
  <c r="M29" i="73"/>
  <c r="N29" i="73"/>
  <c r="M30" i="73"/>
  <c r="N30" i="73"/>
  <c r="M31" i="73"/>
  <c r="N31" i="73"/>
  <c r="M32" i="73"/>
  <c r="N32" i="73"/>
  <c r="M33" i="73"/>
  <c r="N33" i="73"/>
  <c r="M34" i="73"/>
  <c r="N34" i="73"/>
  <c r="N11" i="73"/>
  <c r="M11" i="73"/>
  <c r="M12" i="72"/>
  <c r="N12" i="72"/>
  <c r="M13" i="72"/>
  <c r="N13" i="72"/>
  <c r="M14" i="72"/>
  <c r="N14" i="72"/>
  <c r="M15" i="72"/>
  <c r="N15" i="72"/>
  <c r="M16" i="72"/>
  <c r="N16" i="72"/>
  <c r="M17" i="72"/>
  <c r="N17" i="72"/>
  <c r="M18" i="72"/>
  <c r="N18" i="72"/>
  <c r="M19" i="72"/>
  <c r="N19" i="72"/>
  <c r="M20" i="72"/>
  <c r="N20" i="72"/>
  <c r="M21" i="72"/>
  <c r="N21" i="72"/>
  <c r="M22" i="72"/>
  <c r="N22" i="72"/>
  <c r="M23" i="72"/>
  <c r="N23" i="72"/>
  <c r="M24" i="72"/>
  <c r="N24" i="72"/>
  <c r="M25" i="72"/>
  <c r="N25" i="72"/>
  <c r="M26" i="72"/>
  <c r="N26" i="72"/>
  <c r="M27" i="72"/>
  <c r="N27" i="72"/>
  <c r="M28" i="72"/>
  <c r="N28" i="72"/>
  <c r="M29" i="72"/>
  <c r="N29" i="72"/>
  <c r="M30" i="72"/>
  <c r="N30" i="72"/>
  <c r="M31" i="72"/>
  <c r="N31" i="72"/>
  <c r="M32" i="72"/>
  <c r="N32" i="72"/>
  <c r="M33" i="72"/>
  <c r="N33" i="72"/>
  <c r="M34" i="72"/>
  <c r="N34" i="72"/>
  <c r="N11" i="72"/>
  <c r="M11" i="72"/>
  <c r="M12" i="71"/>
  <c r="N12" i="71"/>
  <c r="M13" i="71"/>
  <c r="N13" i="71"/>
  <c r="M14" i="71"/>
  <c r="N14" i="71"/>
  <c r="M15" i="71"/>
  <c r="N15" i="71"/>
  <c r="M16" i="71"/>
  <c r="N16" i="71"/>
  <c r="M17" i="71"/>
  <c r="N17" i="71"/>
  <c r="M18" i="71"/>
  <c r="N18" i="71"/>
  <c r="M19" i="71"/>
  <c r="N19" i="71"/>
  <c r="M20" i="71"/>
  <c r="N20" i="71"/>
  <c r="M21" i="71"/>
  <c r="N21" i="71"/>
  <c r="M22" i="71"/>
  <c r="N22" i="71"/>
  <c r="M23" i="71"/>
  <c r="N23" i="71"/>
  <c r="M24" i="71"/>
  <c r="N24" i="71"/>
  <c r="M25" i="71"/>
  <c r="N25" i="71"/>
  <c r="M26" i="71"/>
  <c r="N26" i="71"/>
  <c r="M27" i="71"/>
  <c r="N27" i="71"/>
  <c r="M28" i="71"/>
  <c r="N28" i="71"/>
  <c r="M29" i="71"/>
  <c r="N29" i="71"/>
  <c r="M30" i="71"/>
  <c r="N30" i="71"/>
  <c r="M31" i="71"/>
  <c r="N31" i="71"/>
  <c r="M32" i="71"/>
  <c r="N32" i="71"/>
  <c r="M33" i="71"/>
  <c r="N33" i="71"/>
  <c r="M34" i="71"/>
  <c r="N34" i="71"/>
  <c r="N11" i="71"/>
  <c r="M11" i="71"/>
  <c r="M12" i="70"/>
  <c r="N12" i="70"/>
  <c r="M13" i="70"/>
  <c r="N13" i="70"/>
  <c r="M14" i="70"/>
  <c r="N14" i="70"/>
  <c r="M15" i="70"/>
  <c r="N15" i="70"/>
  <c r="M16" i="70"/>
  <c r="N16" i="70"/>
  <c r="M17" i="70"/>
  <c r="N17" i="70"/>
  <c r="M18" i="70"/>
  <c r="N18" i="70"/>
  <c r="M19" i="70"/>
  <c r="N19" i="70"/>
  <c r="M20" i="70"/>
  <c r="N20" i="70"/>
  <c r="M21" i="70"/>
  <c r="N21" i="70"/>
  <c r="M22" i="70"/>
  <c r="N22" i="70"/>
  <c r="M23" i="70"/>
  <c r="N23" i="70"/>
  <c r="M24" i="70"/>
  <c r="N24" i="70"/>
  <c r="M25" i="70"/>
  <c r="N25" i="70"/>
  <c r="M26" i="70"/>
  <c r="N26" i="70"/>
  <c r="M27" i="70"/>
  <c r="N27" i="70"/>
  <c r="M28" i="70"/>
  <c r="N28" i="70"/>
  <c r="M29" i="70"/>
  <c r="N29" i="70"/>
  <c r="M30" i="70"/>
  <c r="N30" i="70"/>
  <c r="M31" i="70"/>
  <c r="N31" i="70"/>
  <c r="M32" i="70"/>
  <c r="N32" i="70"/>
  <c r="M33" i="70"/>
  <c r="N33" i="70"/>
  <c r="M34" i="70"/>
  <c r="N34" i="70"/>
  <c r="N11" i="70"/>
  <c r="M11" i="70"/>
  <c r="M12" i="69"/>
  <c r="N12" i="69"/>
  <c r="M13" i="69"/>
  <c r="N13" i="69"/>
  <c r="M14" i="69"/>
  <c r="N14" i="69"/>
  <c r="M15" i="69"/>
  <c r="N15" i="69"/>
  <c r="M16" i="69"/>
  <c r="N16" i="69"/>
  <c r="M17" i="69"/>
  <c r="N17" i="69"/>
  <c r="M18" i="69"/>
  <c r="N18" i="69"/>
  <c r="M19" i="69"/>
  <c r="N19" i="69"/>
  <c r="M20" i="69"/>
  <c r="N20" i="69"/>
  <c r="M21" i="69"/>
  <c r="N21" i="69"/>
  <c r="M22" i="69"/>
  <c r="N22" i="69"/>
  <c r="M23" i="69"/>
  <c r="N23" i="69"/>
  <c r="M24" i="69"/>
  <c r="N24" i="69"/>
  <c r="M25" i="69"/>
  <c r="N25" i="69"/>
  <c r="M26" i="69"/>
  <c r="N26" i="69"/>
  <c r="M27" i="69"/>
  <c r="N27" i="69"/>
  <c r="M28" i="69"/>
  <c r="N28" i="69"/>
  <c r="M29" i="69"/>
  <c r="N29" i="69"/>
  <c r="M30" i="69"/>
  <c r="N30" i="69"/>
  <c r="M31" i="69"/>
  <c r="N31" i="69"/>
  <c r="M32" i="69"/>
  <c r="N32" i="69"/>
  <c r="M33" i="69"/>
  <c r="N33" i="69"/>
  <c r="M34" i="69"/>
  <c r="N34" i="69"/>
  <c r="N11" i="69"/>
  <c r="M11" i="69"/>
  <c r="M12" i="68"/>
  <c r="N12" i="68"/>
  <c r="M13" i="68"/>
  <c r="N13" i="68"/>
  <c r="M14" i="68"/>
  <c r="N14" i="68"/>
  <c r="M15" i="68"/>
  <c r="N15" i="68"/>
  <c r="M16" i="68"/>
  <c r="N16" i="68"/>
  <c r="M17" i="68"/>
  <c r="N17" i="68"/>
  <c r="M18" i="68"/>
  <c r="N18" i="68"/>
  <c r="M19" i="68"/>
  <c r="N19" i="68"/>
  <c r="M20" i="68"/>
  <c r="N20" i="68"/>
  <c r="M21" i="68"/>
  <c r="N21" i="68"/>
  <c r="M22" i="68"/>
  <c r="N22" i="68"/>
  <c r="M23" i="68"/>
  <c r="N23" i="68"/>
  <c r="M24" i="68"/>
  <c r="N24" i="68"/>
  <c r="M25" i="68"/>
  <c r="N25" i="68"/>
  <c r="M26" i="68"/>
  <c r="N26" i="68"/>
  <c r="M27" i="68"/>
  <c r="N27" i="68"/>
  <c r="M28" i="68"/>
  <c r="N28" i="68"/>
  <c r="M29" i="68"/>
  <c r="N29" i="68"/>
  <c r="M30" i="68"/>
  <c r="N30" i="68"/>
  <c r="M31" i="68"/>
  <c r="N31" i="68"/>
  <c r="M32" i="68"/>
  <c r="N32" i="68"/>
  <c r="M33" i="68"/>
  <c r="N33" i="68"/>
  <c r="M34" i="68"/>
  <c r="N34" i="68"/>
  <c r="N11" i="68"/>
  <c r="M11" i="68"/>
  <c r="M12" i="67"/>
  <c r="N12" i="67"/>
  <c r="M13" i="67"/>
  <c r="N13" i="67"/>
  <c r="M14" i="67"/>
  <c r="N14" i="67"/>
  <c r="M15" i="67"/>
  <c r="N15" i="67"/>
  <c r="M16" i="67"/>
  <c r="N16" i="67"/>
  <c r="M17" i="67"/>
  <c r="N17" i="67"/>
  <c r="M18" i="67"/>
  <c r="N18" i="67"/>
  <c r="M19" i="67"/>
  <c r="N19" i="67"/>
  <c r="M20" i="67"/>
  <c r="N20" i="67"/>
  <c r="M21" i="67"/>
  <c r="N21" i="67"/>
  <c r="M22" i="67"/>
  <c r="N22" i="67"/>
  <c r="M23" i="67"/>
  <c r="N23" i="67"/>
  <c r="M24" i="67"/>
  <c r="N24" i="67"/>
  <c r="M25" i="67"/>
  <c r="N25" i="67"/>
  <c r="M26" i="67"/>
  <c r="N26" i="67"/>
  <c r="M27" i="67"/>
  <c r="N27" i="67"/>
  <c r="M28" i="67"/>
  <c r="N28" i="67"/>
  <c r="M29" i="67"/>
  <c r="N29" i="67"/>
  <c r="M30" i="67"/>
  <c r="N30" i="67"/>
  <c r="M31" i="67"/>
  <c r="N31" i="67"/>
  <c r="M32" i="67"/>
  <c r="N32" i="67"/>
  <c r="M33" i="67"/>
  <c r="N33" i="67"/>
  <c r="M34" i="67"/>
  <c r="N34" i="67"/>
  <c r="N11" i="67"/>
  <c r="M11" i="67"/>
  <c r="G44" i="82" l="1"/>
  <c r="AC11" i="82"/>
  <c r="F51" i="82" s="1"/>
  <c r="G51" i="82" s="1"/>
  <c r="AE10" i="82"/>
  <c r="AD10" i="82"/>
  <c r="AF10" i="82" s="1"/>
  <c r="AI11" i="82"/>
  <c r="AH11" i="82"/>
  <c r="M51" i="82" s="1"/>
  <c r="AK10" i="82"/>
  <c r="AJ10" i="82"/>
  <c r="AL10" i="82" s="1"/>
  <c r="K51" i="82" s="1"/>
  <c r="AI14" i="82"/>
  <c r="AK13" i="82"/>
  <c r="AJ13" i="82"/>
  <c r="AL13" i="82" s="1"/>
  <c r="AH14" i="82"/>
  <c r="M52" i="82" s="1"/>
  <c r="O52" i="82" s="1"/>
  <c r="AC14" i="82"/>
  <c r="AD13" i="82"/>
  <c r="AF13" i="82" s="1"/>
  <c r="AB14" i="82"/>
  <c r="E52" i="82" s="1"/>
  <c r="AE13" i="82"/>
  <c r="N52" i="82"/>
  <c r="N51" i="82"/>
  <c r="O44" i="82"/>
  <c r="F52" i="82"/>
  <c r="M12" i="66"/>
  <c r="N12" i="66"/>
  <c r="M13" i="66"/>
  <c r="N13" i="66"/>
  <c r="M14" i="66"/>
  <c r="N14" i="66"/>
  <c r="M15" i="66"/>
  <c r="N15" i="66"/>
  <c r="M16" i="66"/>
  <c r="N16" i="66"/>
  <c r="M17" i="66"/>
  <c r="N17" i="66"/>
  <c r="M18" i="66"/>
  <c r="N18" i="66"/>
  <c r="M19" i="66"/>
  <c r="N19" i="66"/>
  <c r="M20" i="66"/>
  <c r="N20" i="66"/>
  <c r="M21" i="66"/>
  <c r="N21" i="66"/>
  <c r="M22" i="66"/>
  <c r="N22" i="66"/>
  <c r="M23" i="66"/>
  <c r="N23" i="66"/>
  <c r="M24" i="66"/>
  <c r="N24" i="66"/>
  <c r="M25" i="66"/>
  <c r="N25" i="66"/>
  <c r="M26" i="66"/>
  <c r="N26" i="66"/>
  <c r="M27" i="66"/>
  <c r="N27" i="66"/>
  <c r="M28" i="66"/>
  <c r="N28" i="66"/>
  <c r="M29" i="66"/>
  <c r="N29" i="66"/>
  <c r="M30" i="66"/>
  <c r="N30" i="66"/>
  <c r="M31" i="66"/>
  <c r="N31" i="66"/>
  <c r="M32" i="66"/>
  <c r="N32" i="66"/>
  <c r="M33" i="66"/>
  <c r="N33" i="66"/>
  <c r="M34" i="66"/>
  <c r="N34" i="66"/>
  <c r="N11" i="66"/>
  <c r="M11" i="66"/>
  <c r="M12" i="65"/>
  <c r="N12" i="65"/>
  <c r="M13" i="65"/>
  <c r="N13" i="65"/>
  <c r="M14" i="65"/>
  <c r="N14" i="65"/>
  <c r="M15" i="65"/>
  <c r="N15" i="65"/>
  <c r="M16" i="65"/>
  <c r="N16" i="65"/>
  <c r="M17" i="65"/>
  <c r="N17" i="65"/>
  <c r="M18" i="65"/>
  <c r="N18" i="65"/>
  <c r="M19" i="65"/>
  <c r="N19" i="65"/>
  <c r="M20" i="65"/>
  <c r="N20" i="65"/>
  <c r="M21" i="65"/>
  <c r="N21" i="65"/>
  <c r="M22" i="65"/>
  <c r="N22" i="65"/>
  <c r="M23" i="65"/>
  <c r="N23" i="65"/>
  <c r="M24" i="65"/>
  <c r="N24" i="65"/>
  <c r="M25" i="65"/>
  <c r="N25" i="65"/>
  <c r="M26" i="65"/>
  <c r="N26" i="65"/>
  <c r="M27" i="65"/>
  <c r="N27" i="65"/>
  <c r="M28" i="65"/>
  <c r="N28" i="65"/>
  <c r="M29" i="65"/>
  <c r="N29" i="65"/>
  <c r="M30" i="65"/>
  <c r="N30" i="65"/>
  <c r="M31" i="65"/>
  <c r="N31" i="65"/>
  <c r="M32" i="65"/>
  <c r="N32" i="65"/>
  <c r="M33" i="65"/>
  <c r="N33" i="65"/>
  <c r="M34" i="65"/>
  <c r="N34" i="65"/>
  <c r="N11" i="65"/>
  <c r="M11" i="65"/>
  <c r="C51" i="82" l="1"/>
  <c r="O51" i="82"/>
  <c r="C52" i="82"/>
  <c r="K52" i="82"/>
  <c r="G52" i="82"/>
  <c r="B20" i="61" l="1"/>
  <c r="G27" i="79"/>
  <c r="C20" i="61"/>
  <c r="D20" i="61"/>
  <c r="H20" i="61"/>
  <c r="G20" i="61"/>
  <c r="A872" i="6"/>
  <c r="A871" i="6"/>
  <c r="A870" i="6"/>
  <c r="A869" i="6"/>
  <c r="A868" i="6"/>
  <c r="A867" i="6"/>
  <c r="A866" i="6"/>
  <c r="A865" i="6"/>
  <c r="A864" i="6"/>
  <c r="A863" i="6"/>
  <c r="A862" i="6"/>
  <c r="A861" i="6"/>
  <c r="A860" i="6"/>
  <c r="A859" i="6"/>
  <c r="A858" i="6"/>
  <c r="A857" i="6"/>
  <c r="A856" i="6"/>
  <c r="A855" i="6"/>
  <c r="A854" i="6"/>
  <c r="A853" i="6"/>
  <c r="A852" i="6"/>
  <c r="A851" i="6"/>
  <c r="A850" i="6"/>
  <c r="A849" i="6"/>
  <c r="A848" i="6"/>
  <c r="A847" i="6"/>
  <c r="A846" i="6"/>
  <c r="A845" i="6"/>
  <c r="A844" i="6"/>
  <c r="A843" i="6"/>
  <c r="A842" i="6"/>
  <c r="A841" i="6"/>
  <c r="A840" i="6"/>
  <c r="A839" i="6"/>
  <c r="A838" i="6"/>
  <c r="A837" i="6"/>
  <c r="A836" i="6"/>
  <c r="A835" i="6"/>
  <c r="A834" i="6"/>
  <c r="A833" i="6"/>
  <c r="A832" i="6"/>
  <c r="A831" i="6"/>
  <c r="A830" i="6"/>
  <c r="A829" i="6"/>
  <c r="A828" i="6"/>
  <c r="A827" i="6"/>
  <c r="A826" i="6"/>
  <c r="A825" i="6"/>
  <c r="A824" i="6"/>
  <c r="A823" i="6"/>
  <c r="A822" i="6"/>
  <c r="A821" i="6"/>
  <c r="A820" i="6"/>
  <c r="A819" i="6"/>
  <c r="A818" i="6"/>
  <c r="A817" i="6"/>
  <c r="A816" i="6"/>
  <c r="A815" i="6"/>
  <c r="A814" i="6"/>
  <c r="A813" i="6"/>
  <c r="A812" i="6"/>
  <c r="A811" i="6"/>
  <c r="A810" i="6"/>
  <c r="A809" i="6"/>
  <c r="A808" i="6"/>
  <c r="A807" i="6"/>
  <c r="A806" i="6"/>
  <c r="A805" i="6"/>
  <c r="A804" i="6"/>
  <c r="A803" i="6"/>
  <c r="A802" i="6"/>
  <c r="A801" i="6"/>
  <c r="A800" i="6"/>
  <c r="A799" i="6"/>
  <c r="A798" i="6"/>
  <c r="A797" i="6"/>
  <c r="A796" i="6"/>
  <c r="A795" i="6"/>
  <c r="A794" i="6"/>
  <c r="A793" i="6"/>
  <c r="A792" i="6"/>
  <c r="A791" i="6"/>
  <c r="A790" i="6"/>
  <c r="A789" i="6"/>
  <c r="A788" i="6"/>
  <c r="A787" i="6"/>
  <c r="A786" i="6"/>
  <c r="A785" i="6"/>
  <c r="A784" i="6"/>
  <c r="A783" i="6"/>
  <c r="A782" i="6"/>
  <c r="A781" i="6"/>
  <c r="A780" i="6"/>
  <c r="A779" i="6"/>
  <c r="A778" i="6"/>
  <c r="A777" i="6"/>
  <c r="A776" i="6"/>
  <c r="A775" i="6"/>
  <c r="A774" i="6"/>
  <c r="A773" i="6"/>
  <c r="A772" i="6"/>
  <c r="A771" i="6"/>
  <c r="A770" i="6"/>
  <c r="A769" i="6"/>
  <c r="A768" i="6"/>
  <c r="A767" i="6"/>
  <c r="A766" i="6"/>
  <c r="A765" i="6"/>
  <c r="A764" i="6"/>
  <c r="A763" i="6"/>
  <c r="A762" i="6"/>
  <c r="A761" i="6"/>
  <c r="A760" i="6"/>
  <c r="A759" i="6"/>
  <c r="A758" i="6"/>
  <c r="A757" i="6"/>
  <c r="A756" i="6"/>
  <c r="A755" i="6"/>
  <c r="A754" i="6"/>
  <c r="A753" i="6"/>
  <c r="A752" i="6"/>
  <c r="A751" i="6"/>
  <c r="A750" i="6"/>
  <c r="A749" i="6"/>
  <c r="A748" i="6"/>
  <c r="A747" i="6"/>
  <c r="A746" i="6"/>
  <c r="A745" i="6"/>
  <c r="A744" i="6"/>
  <c r="A743" i="6"/>
  <c r="A742" i="6"/>
  <c r="A741" i="6"/>
  <c r="A740" i="6"/>
  <c r="A739" i="6"/>
  <c r="A738" i="6"/>
  <c r="A737" i="6"/>
  <c r="A736" i="6"/>
  <c r="A735" i="6"/>
  <c r="A734" i="6"/>
  <c r="A733" i="6"/>
  <c r="A732" i="6"/>
  <c r="A731" i="6"/>
  <c r="A730" i="6"/>
  <c r="A729" i="6"/>
  <c r="A728" i="6"/>
  <c r="A727" i="6"/>
  <c r="A726" i="6"/>
  <c r="A725" i="6"/>
  <c r="A724" i="6"/>
  <c r="A723" i="6"/>
  <c r="A722" i="6"/>
  <c r="A721" i="6"/>
  <c r="A720" i="6"/>
  <c r="A719" i="6"/>
  <c r="A718" i="6"/>
  <c r="A717" i="6"/>
  <c r="A716" i="6"/>
  <c r="A715" i="6"/>
  <c r="A714" i="6"/>
  <c r="A713" i="6"/>
  <c r="A712" i="6"/>
  <c r="A711" i="6"/>
  <c r="A710" i="6"/>
  <c r="A709" i="6"/>
  <c r="A708" i="6"/>
  <c r="A707" i="6"/>
  <c r="A706" i="6"/>
  <c r="A705" i="6"/>
  <c r="A704" i="6"/>
  <c r="A703" i="6"/>
  <c r="A702" i="6"/>
  <c r="A701" i="6"/>
  <c r="A700" i="6"/>
  <c r="A699" i="6"/>
  <c r="A698" i="6"/>
  <c r="A697" i="6"/>
  <c r="A696" i="6"/>
  <c r="A695" i="6"/>
  <c r="A694" i="6"/>
  <c r="A693" i="6"/>
  <c r="A692" i="6"/>
  <c r="A691" i="6"/>
  <c r="A690" i="6"/>
  <c r="A689" i="6"/>
  <c r="A688" i="6"/>
  <c r="A687" i="6"/>
  <c r="A686" i="6"/>
  <c r="A685" i="6"/>
  <c r="A684" i="6"/>
  <c r="A683" i="6"/>
  <c r="A682" i="6"/>
  <c r="A681" i="6"/>
  <c r="A680" i="6"/>
  <c r="A679" i="6"/>
  <c r="A678" i="6"/>
  <c r="A677" i="6"/>
  <c r="A676" i="6"/>
  <c r="A675" i="6"/>
  <c r="A674" i="6"/>
  <c r="A673" i="6"/>
  <c r="A672" i="6"/>
  <c r="A671" i="6"/>
  <c r="A670" i="6"/>
  <c r="A669" i="6"/>
  <c r="A668" i="6"/>
  <c r="A667" i="6"/>
  <c r="A666" i="6"/>
  <c r="A665" i="6"/>
  <c r="A664" i="6"/>
  <c r="A663" i="6"/>
  <c r="A662" i="6"/>
  <c r="A661" i="6"/>
  <c r="A660" i="6"/>
  <c r="A659" i="6"/>
  <c r="A658" i="6"/>
  <c r="A657" i="6"/>
  <c r="A656" i="6"/>
  <c r="A655" i="6"/>
  <c r="A654" i="6"/>
  <c r="A653" i="6"/>
  <c r="A652" i="6"/>
  <c r="A651" i="6"/>
  <c r="A650" i="6"/>
  <c r="A649" i="6"/>
  <c r="A648" i="6"/>
  <c r="A647" i="6"/>
  <c r="A646" i="6"/>
  <c r="A645" i="6"/>
  <c r="A644" i="6"/>
  <c r="A643" i="6"/>
  <c r="A642" i="6"/>
  <c r="A641" i="6"/>
  <c r="A640" i="6"/>
  <c r="A639" i="6"/>
  <c r="A638" i="6"/>
  <c r="A637" i="6"/>
  <c r="A636" i="6"/>
  <c r="A635" i="6"/>
  <c r="A634" i="6"/>
  <c r="A633" i="6"/>
  <c r="A632" i="6"/>
  <c r="A631" i="6"/>
  <c r="A630" i="6"/>
  <c r="A629" i="6"/>
  <c r="A628" i="6"/>
  <c r="A627" i="6"/>
  <c r="A626" i="6"/>
  <c r="A625" i="6"/>
  <c r="A624" i="6"/>
  <c r="A623" i="6"/>
  <c r="A622" i="6"/>
  <c r="A621" i="6"/>
  <c r="A620" i="6"/>
  <c r="A619" i="6"/>
  <c r="A618" i="6"/>
  <c r="A617" i="6"/>
  <c r="A616" i="6"/>
  <c r="A615" i="6"/>
  <c r="A614" i="6"/>
  <c r="A613" i="6"/>
  <c r="A612" i="6"/>
  <c r="A611" i="6"/>
  <c r="A610" i="6"/>
  <c r="A609" i="6"/>
  <c r="A608" i="6"/>
  <c r="A607" i="6"/>
  <c r="A606" i="6"/>
  <c r="A605" i="6"/>
  <c r="A604" i="6"/>
  <c r="A603" i="6"/>
  <c r="A602" i="6"/>
  <c r="A601" i="6"/>
  <c r="A600" i="6"/>
  <c r="A599" i="6"/>
  <c r="A598" i="6"/>
  <c r="A597" i="6"/>
  <c r="A596" i="6"/>
  <c r="A595" i="6"/>
  <c r="A594" i="6"/>
  <c r="A593" i="6"/>
  <c r="A592" i="6"/>
  <c r="A591" i="6"/>
  <c r="A590" i="6"/>
  <c r="A589" i="6"/>
  <c r="A588" i="6"/>
  <c r="A587" i="6"/>
  <c r="A586" i="6"/>
  <c r="A585" i="6"/>
  <c r="A584" i="6"/>
  <c r="A583" i="6"/>
  <c r="A582" i="6"/>
  <c r="A581" i="6"/>
  <c r="A580" i="6"/>
  <c r="A579" i="6"/>
  <c r="A578" i="6"/>
  <c r="A577" i="6"/>
  <c r="A576" i="6"/>
  <c r="A575" i="6"/>
  <c r="A574" i="6"/>
  <c r="A573" i="6"/>
  <c r="A572" i="6"/>
  <c r="A571" i="6"/>
  <c r="A570" i="6"/>
  <c r="A569" i="6"/>
  <c r="A568" i="6"/>
  <c r="A567" i="6"/>
  <c r="A566" i="6"/>
  <c r="A565" i="6"/>
  <c r="A564" i="6"/>
  <c r="A563" i="6"/>
  <c r="A562" i="6"/>
  <c r="A561" i="6"/>
  <c r="A560" i="6"/>
  <c r="A559" i="6"/>
  <c r="A558" i="6"/>
  <c r="A557" i="6"/>
  <c r="A556" i="6"/>
  <c r="A555" i="6"/>
  <c r="A554" i="6"/>
  <c r="A553" i="6"/>
  <c r="A552" i="6"/>
  <c r="A551" i="6"/>
  <c r="A550" i="6"/>
  <c r="A549" i="6"/>
  <c r="A548" i="6"/>
  <c r="A547" i="6"/>
  <c r="A546" i="6"/>
  <c r="A545" i="6"/>
  <c r="A544" i="6"/>
  <c r="A543" i="6"/>
  <c r="A542" i="6"/>
  <c r="A541" i="6"/>
  <c r="A540" i="6"/>
  <c r="A539" i="6"/>
  <c r="A538" i="6"/>
  <c r="A537" i="6"/>
  <c r="A536" i="6"/>
  <c r="A535" i="6"/>
  <c r="A534" i="6"/>
  <c r="A533" i="6"/>
  <c r="A532" i="6"/>
  <c r="A531" i="6"/>
  <c r="A530" i="6"/>
  <c r="A529" i="6"/>
  <c r="A528" i="6"/>
  <c r="A527" i="6"/>
  <c r="A526" i="6"/>
  <c r="A525" i="6"/>
  <c r="A524" i="6"/>
  <c r="A523" i="6"/>
  <c r="A522" i="6"/>
  <c r="A521" i="6"/>
  <c r="A520" i="6"/>
  <c r="A519" i="6"/>
  <c r="A518" i="6"/>
  <c r="A517" i="6"/>
  <c r="A516" i="6"/>
  <c r="A515" i="6"/>
  <c r="A514" i="6"/>
  <c r="A513" i="6"/>
  <c r="A512" i="6"/>
  <c r="A511" i="6"/>
  <c r="A510" i="6"/>
  <c r="A509" i="6"/>
  <c r="A508" i="6"/>
  <c r="A507" i="6"/>
  <c r="A506" i="6"/>
  <c r="A505" i="6"/>
  <c r="A504" i="6"/>
  <c r="A503" i="6"/>
  <c r="A502" i="6"/>
  <c r="A501" i="6"/>
  <c r="A500" i="6"/>
  <c r="A499" i="6"/>
  <c r="A498" i="6"/>
  <c r="A497" i="6"/>
  <c r="A496" i="6"/>
  <c r="A495" i="6"/>
  <c r="A494" i="6"/>
  <c r="A493" i="6"/>
  <c r="A492" i="6"/>
  <c r="A491" i="6"/>
  <c r="A490" i="6"/>
  <c r="A489" i="6"/>
  <c r="A488" i="6"/>
  <c r="A487" i="6"/>
  <c r="A486" i="6"/>
  <c r="A485" i="6"/>
  <c r="A484" i="6"/>
  <c r="A483" i="6"/>
  <c r="A482" i="6"/>
  <c r="A481" i="6"/>
  <c r="A480" i="6"/>
  <c r="A479" i="6"/>
  <c r="A478" i="6"/>
  <c r="A477" i="6"/>
  <c r="A476" i="6"/>
  <c r="A475" i="6"/>
  <c r="A474" i="6"/>
  <c r="A473" i="6"/>
  <c r="A472" i="6"/>
  <c r="A471" i="6"/>
  <c r="A470" i="6"/>
  <c r="A469" i="6"/>
  <c r="A468" i="6"/>
  <c r="A467" i="6"/>
  <c r="A466" i="6"/>
  <c r="A465" i="6"/>
  <c r="A177" i="6"/>
  <c r="A9" i="6" l="1"/>
  <c r="X34" i="77" l="1"/>
  <c r="U34" i="77"/>
  <c r="Y33" i="77"/>
  <c r="T33" i="77"/>
  <c r="X32" i="77"/>
  <c r="U32" i="77"/>
  <c r="Y31" i="77"/>
  <c r="X31" i="77"/>
  <c r="T31" i="77"/>
  <c r="X30" i="77"/>
  <c r="U30" i="77"/>
  <c r="X29" i="77"/>
  <c r="U29" i="77"/>
  <c r="T29" i="77"/>
  <c r="Y28" i="77"/>
  <c r="U28" i="77"/>
  <c r="Y27" i="77"/>
  <c r="U27" i="77"/>
  <c r="Y26" i="77"/>
  <c r="U26" i="77"/>
  <c r="Y25" i="77"/>
  <c r="U25" i="77"/>
  <c r="Y24" i="77"/>
  <c r="U24" i="77"/>
  <c r="Y23" i="77"/>
  <c r="U23" i="77"/>
  <c r="Y22" i="77"/>
  <c r="U22" i="77"/>
  <c r="Y21" i="77"/>
  <c r="U21" i="77"/>
  <c r="Y20" i="77"/>
  <c r="U20" i="77"/>
  <c r="Y19" i="77"/>
  <c r="U19" i="77"/>
  <c r="U18" i="77"/>
  <c r="Y17" i="77"/>
  <c r="U17" i="77"/>
  <c r="Y16" i="77"/>
  <c r="U16" i="77"/>
  <c r="Y15" i="77"/>
  <c r="U15" i="77"/>
  <c r="Y14" i="77"/>
  <c r="U14" i="77"/>
  <c r="X13" i="77"/>
  <c r="T13" i="77"/>
  <c r="Y12" i="77"/>
  <c r="U12" i="77"/>
  <c r="T12" i="77"/>
  <c r="X11" i="77"/>
  <c r="T11" i="77"/>
  <c r="V9" i="77"/>
  <c r="C7" i="77"/>
  <c r="R9" i="77" s="1"/>
  <c r="B19" i="61"/>
  <c r="D4" i="77"/>
  <c r="B1" i="77"/>
  <c r="Y34" i="76"/>
  <c r="U34" i="76"/>
  <c r="Y33" i="76"/>
  <c r="U33" i="76"/>
  <c r="Y32" i="76"/>
  <c r="U32" i="76"/>
  <c r="Y31" i="76"/>
  <c r="U31" i="76"/>
  <c r="T31" i="76"/>
  <c r="Y30" i="76"/>
  <c r="U30" i="76"/>
  <c r="T30" i="76"/>
  <c r="Y29" i="76"/>
  <c r="U29" i="76"/>
  <c r="Y28" i="76"/>
  <c r="U28" i="76"/>
  <c r="Y27" i="76"/>
  <c r="U27" i="76"/>
  <c r="T27" i="76"/>
  <c r="Y26" i="76"/>
  <c r="U26" i="76"/>
  <c r="T26" i="76"/>
  <c r="Y25" i="76"/>
  <c r="U25" i="76"/>
  <c r="Y24" i="76"/>
  <c r="U24" i="76"/>
  <c r="Y23" i="76"/>
  <c r="U23" i="76"/>
  <c r="Y22" i="76"/>
  <c r="U22" i="76"/>
  <c r="Y21" i="76"/>
  <c r="U21" i="76"/>
  <c r="Y20" i="76"/>
  <c r="U20" i="76"/>
  <c r="Y19" i="76"/>
  <c r="U19" i="76"/>
  <c r="U18" i="76"/>
  <c r="Y17" i="76"/>
  <c r="U17" i="76"/>
  <c r="Y16" i="76"/>
  <c r="U16" i="76"/>
  <c r="T16" i="76"/>
  <c r="Y15" i="76"/>
  <c r="U15" i="76"/>
  <c r="T15" i="76"/>
  <c r="Y14" i="76"/>
  <c r="U14" i="76"/>
  <c r="Y13" i="76"/>
  <c r="U13" i="76"/>
  <c r="Y12" i="76"/>
  <c r="U12" i="76"/>
  <c r="U11" i="76"/>
  <c r="V9" i="76"/>
  <c r="C7" i="76"/>
  <c r="R9" i="76" s="1"/>
  <c r="B38" i="61"/>
  <c r="D4" i="76"/>
  <c r="B1" i="76"/>
  <c r="Y34" i="75"/>
  <c r="U34" i="75"/>
  <c r="Y33" i="75"/>
  <c r="X33" i="75"/>
  <c r="U33" i="75"/>
  <c r="Y32" i="75"/>
  <c r="X32" i="75"/>
  <c r="U32" i="75"/>
  <c r="Y31" i="75"/>
  <c r="U31" i="75"/>
  <c r="T31" i="75"/>
  <c r="Y30" i="75"/>
  <c r="U30" i="75"/>
  <c r="T30" i="75"/>
  <c r="X29" i="75"/>
  <c r="U29" i="75"/>
  <c r="Y28" i="75"/>
  <c r="U28" i="75"/>
  <c r="T28" i="75"/>
  <c r="Y27" i="75"/>
  <c r="U27" i="75"/>
  <c r="Y26" i="75"/>
  <c r="X26" i="75"/>
  <c r="U26" i="75"/>
  <c r="X25" i="75"/>
  <c r="U25" i="75"/>
  <c r="Y24" i="75"/>
  <c r="X24" i="75"/>
  <c r="U24" i="75"/>
  <c r="Y23" i="75"/>
  <c r="X23" i="75"/>
  <c r="U23" i="75"/>
  <c r="Y22" i="75"/>
  <c r="U22" i="75"/>
  <c r="X21" i="75"/>
  <c r="U21" i="75"/>
  <c r="Y20" i="75"/>
  <c r="X20" i="75"/>
  <c r="U20" i="75"/>
  <c r="Y19" i="75"/>
  <c r="U19" i="75"/>
  <c r="X18" i="75"/>
  <c r="X17" i="75"/>
  <c r="U17" i="75"/>
  <c r="Y16" i="75"/>
  <c r="X16" i="75"/>
  <c r="U16" i="75"/>
  <c r="Y15" i="75"/>
  <c r="U15" i="75"/>
  <c r="Y14" i="75"/>
  <c r="X14" i="75"/>
  <c r="Y13" i="75"/>
  <c r="U13" i="75"/>
  <c r="Y12" i="75"/>
  <c r="U12" i="75"/>
  <c r="T12" i="75"/>
  <c r="Y11" i="75"/>
  <c r="X11" i="75"/>
  <c r="T11" i="75"/>
  <c r="V9" i="75"/>
  <c r="C7" i="75"/>
  <c r="R9" i="75" s="1"/>
  <c r="B17" i="61"/>
  <c r="D4" i="75"/>
  <c r="B1" i="75"/>
  <c r="Y34" i="74"/>
  <c r="U34" i="74"/>
  <c r="Y33" i="74"/>
  <c r="U33" i="74"/>
  <c r="Y32" i="74"/>
  <c r="U32" i="74"/>
  <c r="Y31" i="74"/>
  <c r="U31" i="74"/>
  <c r="Y30" i="74"/>
  <c r="U30" i="74"/>
  <c r="Y29" i="74"/>
  <c r="U29" i="74"/>
  <c r="Y28" i="74"/>
  <c r="U28" i="74"/>
  <c r="Y27" i="74"/>
  <c r="U27" i="74"/>
  <c r="Y26" i="74"/>
  <c r="U26" i="74"/>
  <c r="Y25" i="74"/>
  <c r="U25" i="74"/>
  <c r="Y24" i="74"/>
  <c r="U24" i="74"/>
  <c r="Y23" i="74"/>
  <c r="U23" i="74"/>
  <c r="Y22" i="74"/>
  <c r="U22" i="74"/>
  <c r="Y21" i="74"/>
  <c r="U21" i="74"/>
  <c r="Y20" i="74"/>
  <c r="Y19" i="74"/>
  <c r="U19" i="74"/>
  <c r="Y18" i="74"/>
  <c r="U18" i="74"/>
  <c r="Y17" i="74"/>
  <c r="U17" i="74"/>
  <c r="Y16" i="74"/>
  <c r="U16" i="74"/>
  <c r="Y15" i="74"/>
  <c r="U15" i="74"/>
  <c r="Y14" i="74"/>
  <c r="U14" i="74"/>
  <c r="X13" i="74"/>
  <c r="T13" i="74"/>
  <c r="Y12" i="74"/>
  <c r="X12" i="74"/>
  <c r="T12" i="74"/>
  <c r="Y11" i="74"/>
  <c r="X11" i="74"/>
  <c r="V9" i="74"/>
  <c r="C7" i="74"/>
  <c r="R9" i="74" s="1"/>
  <c r="B36" i="61"/>
  <c r="D4" i="74"/>
  <c r="B1" i="74"/>
  <c r="Y34" i="73"/>
  <c r="X34" i="73"/>
  <c r="U34" i="73"/>
  <c r="T34" i="73"/>
  <c r="Y33" i="73"/>
  <c r="T33" i="73"/>
  <c r="Y32" i="73"/>
  <c r="U32" i="73"/>
  <c r="T32" i="73"/>
  <c r="X31" i="73"/>
  <c r="T31" i="73"/>
  <c r="Y30" i="73"/>
  <c r="X30" i="73"/>
  <c r="T30" i="73"/>
  <c r="Y29" i="73"/>
  <c r="X29" i="73"/>
  <c r="T29" i="73"/>
  <c r="Y28" i="73"/>
  <c r="U28" i="73"/>
  <c r="T28" i="73"/>
  <c r="Y27" i="73"/>
  <c r="U27" i="73"/>
  <c r="T27" i="73"/>
  <c r="Y26" i="73"/>
  <c r="U26" i="73"/>
  <c r="T26" i="73"/>
  <c r="X25" i="73"/>
  <c r="T25" i="73"/>
  <c r="Y24" i="73"/>
  <c r="U24" i="73"/>
  <c r="Y23" i="73"/>
  <c r="X23" i="73"/>
  <c r="U23" i="73"/>
  <c r="Y22" i="73"/>
  <c r="U22" i="73"/>
  <c r="Y21" i="73"/>
  <c r="T21" i="73"/>
  <c r="Y20" i="73"/>
  <c r="X20" i="73"/>
  <c r="U20" i="73"/>
  <c r="Y19" i="73"/>
  <c r="U19" i="73"/>
  <c r="X18" i="73"/>
  <c r="Y17" i="73"/>
  <c r="T17" i="73"/>
  <c r="Y16" i="73"/>
  <c r="T16" i="73"/>
  <c r="X15" i="73"/>
  <c r="U15" i="73"/>
  <c r="T15" i="73"/>
  <c r="Y14" i="73"/>
  <c r="X14" i="73"/>
  <c r="U14" i="73"/>
  <c r="Y13" i="73"/>
  <c r="U13" i="73"/>
  <c r="Y12" i="73"/>
  <c r="U12" i="73"/>
  <c r="Y11" i="73"/>
  <c r="U11" i="73"/>
  <c r="V9" i="73"/>
  <c r="C7" i="73"/>
  <c r="R9" i="73" s="1"/>
  <c r="B35" i="61"/>
  <c r="D4" i="73"/>
  <c r="B1" i="73"/>
  <c r="Y34" i="72"/>
  <c r="U34" i="72"/>
  <c r="X33" i="72"/>
  <c r="U33" i="72"/>
  <c r="X32" i="72"/>
  <c r="U32" i="72"/>
  <c r="Y31" i="72"/>
  <c r="X31" i="72"/>
  <c r="U31" i="72"/>
  <c r="Y30" i="72"/>
  <c r="U30" i="72"/>
  <c r="X29" i="72"/>
  <c r="U29" i="72"/>
  <c r="Y28" i="72"/>
  <c r="X28" i="72"/>
  <c r="U28" i="72"/>
  <c r="Y27" i="72"/>
  <c r="U27" i="72"/>
  <c r="Y26" i="72"/>
  <c r="U26" i="72"/>
  <c r="X25" i="72"/>
  <c r="U25" i="72"/>
  <c r="X24" i="72"/>
  <c r="U24" i="72"/>
  <c r="X23" i="72"/>
  <c r="U23" i="72"/>
  <c r="Y22" i="72"/>
  <c r="U22" i="72"/>
  <c r="X21" i="72"/>
  <c r="U21" i="72"/>
  <c r="Y20" i="72"/>
  <c r="X20" i="72"/>
  <c r="U20" i="72"/>
  <c r="Y19" i="72"/>
  <c r="X19" i="72"/>
  <c r="U19" i="72"/>
  <c r="X17" i="72"/>
  <c r="U17" i="72"/>
  <c r="X16" i="72"/>
  <c r="U16" i="72"/>
  <c r="Y15" i="72"/>
  <c r="Y14" i="72"/>
  <c r="U14" i="72"/>
  <c r="Y13" i="72"/>
  <c r="U13" i="72"/>
  <c r="T13" i="72"/>
  <c r="Y12" i="72"/>
  <c r="U12" i="72"/>
  <c r="Y11" i="72"/>
  <c r="X11" i="72"/>
  <c r="U11" i="72"/>
  <c r="T11" i="72"/>
  <c r="V9" i="72"/>
  <c r="C7" i="72"/>
  <c r="R9" i="72" s="1"/>
  <c r="B34" i="61"/>
  <c r="D4" i="72"/>
  <c r="B1" i="72"/>
  <c r="Y34" i="71"/>
  <c r="U34" i="71"/>
  <c r="Y33" i="71"/>
  <c r="U33" i="71"/>
  <c r="Y32" i="71"/>
  <c r="U32" i="71"/>
  <c r="Y31" i="71"/>
  <c r="U31" i="71"/>
  <c r="Y30" i="71"/>
  <c r="U30" i="71"/>
  <c r="Y29" i="71"/>
  <c r="U29" i="71"/>
  <c r="Y28" i="71"/>
  <c r="U28" i="71"/>
  <c r="Y27" i="71"/>
  <c r="U27" i="71"/>
  <c r="Y26" i="71"/>
  <c r="U26" i="71"/>
  <c r="Y25" i="71"/>
  <c r="U25" i="71"/>
  <c r="Y24" i="71"/>
  <c r="U24" i="71"/>
  <c r="Y23" i="71"/>
  <c r="U23" i="71"/>
  <c r="Y22" i="71"/>
  <c r="U22" i="71"/>
  <c r="Y21" i="71"/>
  <c r="U21" i="71"/>
  <c r="Y20" i="71"/>
  <c r="U20" i="71"/>
  <c r="Y19" i="71"/>
  <c r="U19" i="71"/>
  <c r="Y18" i="71"/>
  <c r="U18" i="71"/>
  <c r="Y17" i="71"/>
  <c r="U17" i="71"/>
  <c r="Y16" i="71"/>
  <c r="U16" i="71"/>
  <c r="Y15" i="71"/>
  <c r="U15" i="71"/>
  <c r="U14" i="71"/>
  <c r="Y13" i="71"/>
  <c r="T13" i="71"/>
  <c r="Y12" i="71"/>
  <c r="X12" i="71"/>
  <c r="U12" i="71"/>
  <c r="Y11" i="71"/>
  <c r="T11" i="71"/>
  <c r="V9" i="71"/>
  <c r="C7" i="71"/>
  <c r="R9" i="71" s="1"/>
  <c r="B33" i="61"/>
  <c r="D4" i="71"/>
  <c r="B1" i="71"/>
  <c r="Y34" i="70"/>
  <c r="U34" i="70"/>
  <c r="Y33" i="70"/>
  <c r="U33" i="70"/>
  <c r="T33" i="70"/>
  <c r="Y32" i="70"/>
  <c r="T32" i="70"/>
  <c r="Y31" i="70"/>
  <c r="T31" i="70"/>
  <c r="Y30" i="70"/>
  <c r="T30" i="70"/>
  <c r="Y29" i="70"/>
  <c r="U29" i="70"/>
  <c r="Y28" i="70"/>
  <c r="X28" i="70"/>
  <c r="U28" i="70"/>
  <c r="T28" i="70"/>
  <c r="Y27" i="70"/>
  <c r="U27" i="70"/>
  <c r="Y26" i="70"/>
  <c r="U26" i="70"/>
  <c r="Y25" i="70"/>
  <c r="U25" i="70"/>
  <c r="Y24" i="70"/>
  <c r="U24" i="70"/>
  <c r="Y23" i="70"/>
  <c r="U23" i="70"/>
  <c r="Y22" i="70"/>
  <c r="U22" i="70"/>
  <c r="Y21" i="70"/>
  <c r="U21" i="70"/>
  <c r="T21" i="70"/>
  <c r="Y20" i="70"/>
  <c r="X20" i="70"/>
  <c r="U20" i="70"/>
  <c r="Y19" i="70"/>
  <c r="U19" i="70"/>
  <c r="Y18" i="70"/>
  <c r="U18" i="70"/>
  <c r="Y17" i="70"/>
  <c r="U17" i="70"/>
  <c r="Y16" i="70"/>
  <c r="U16" i="70"/>
  <c r="Y15" i="70"/>
  <c r="U15" i="70"/>
  <c r="Y14" i="70"/>
  <c r="U14" i="70"/>
  <c r="Y13" i="70"/>
  <c r="U13" i="70"/>
  <c r="X12" i="70"/>
  <c r="U12" i="70"/>
  <c r="V9" i="70"/>
  <c r="C7" i="70"/>
  <c r="R9" i="70" s="1"/>
  <c r="B32" i="61"/>
  <c r="D4" i="70"/>
  <c r="B1" i="70"/>
  <c r="Y34" i="69"/>
  <c r="X34" i="69"/>
  <c r="U34" i="69"/>
  <c r="T34" i="69"/>
  <c r="Y33" i="69"/>
  <c r="X33" i="69"/>
  <c r="T33" i="69"/>
  <c r="Y32" i="69"/>
  <c r="T32" i="69"/>
  <c r="Y31" i="69"/>
  <c r="T31" i="69"/>
  <c r="Y30" i="69"/>
  <c r="X30" i="69"/>
  <c r="T30" i="69"/>
  <c r="X29" i="69"/>
  <c r="T29" i="69"/>
  <c r="Y28" i="69"/>
  <c r="X28" i="69"/>
  <c r="T28" i="69"/>
  <c r="X27" i="69"/>
  <c r="T27" i="69"/>
  <c r="Y26" i="69"/>
  <c r="X26" i="69"/>
  <c r="T26" i="69"/>
  <c r="Y25" i="69"/>
  <c r="X25" i="69"/>
  <c r="T25" i="69"/>
  <c r="Y24" i="69"/>
  <c r="T24" i="69"/>
  <c r="Y23" i="69"/>
  <c r="T23" i="69"/>
  <c r="X22" i="69"/>
  <c r="T22" i="69"/>
  <c r="Y21" i="69"/>
  <c r="X21" i="69"/>
  <c r="T21" i="69"/>
  <c r="Y20" i="69"/>
  <c r="T20" i="69"/>
  <c r="T19" i="69"/>
  <c r="Y18" i="69"/>
  <c r="X18" i="69"/>
  <c r="T18" i="69"/>
  <c r="Y17" i="69"/>
  <c r="T17" i="69"/>
  <c r="Y16" i="69"/>
  <c r="X16" i="69"/>
  <c r="T16" i="69"/>
  <c r="Y15" i="69"/>
  <c r="T15" i="69"/>
  <c r="Y14" i="69"/>
  <c r="X14" i="69"/>
  <c r="T14" i="69"/>
  <c r="Y13" i="69"/>
  <c r="U13" i="69"/>
  <c r="Y12" i="69"/>
  <c r="U12" i="69"/>
  <c r="Y11" i="69"/>
  <c r="U11" i="69"/>
  <c r="V9" i="69"/>
  <c r="C7" i="69"/>
  <c r="R9" i="69" s="1"/>
  <c r="B11" i="61"/>
  <c r="D4" i="69"/>
  <c r="B1" i="69"/>
  <c r="X34" i="68"/>
  <c r="U34" i="68"/>
  <c r="X33" i="68"/>
  <c r="U33" i="68"/>
  <c r="X32" i="68"/>
  <c r="U32" i="68"/>
  <c r="X31" i="68"/>
  <c r="U31" i="68"/>
  <c r="X30" i="68"/>
  <c r="U30" i="68"/>
  <c r="X29" i="68"/>
  <c r="U29" i="68"/>
  <c r="X28" i="68"/>
  <c r="U28" i="68"/>
  <c r="X27" i="68"/>
  <c r="U27" i="68"/>
  <c r="X26" i="68"/>
  <c r="U26" i="68"/>
  <c r="X25" i="68"/>
  <c r="U25" i="68"/>
  <c r="X24" i="68"/>
  <c r="U24" i="68"/>
  <c r="X23" i="68"/>
  <c r="U23" i="68"/>
  <c r="X22" i="68"/>
  <c r="U22" i="68"/>
  <c r="X21" i="68"/>
  <c r="U21" i="68"/>
  <c r="X20" i="68"/>
  <c r="U20" i="68"/>
  <c r="X19" i="68"/>
  <c r="U19" i="68"/>
  <c r="X18" i="68"/>
  <c r="X17" i="68"/>
  <c r="U17" i="68"/>
  <c r="X16" i="68"/>
  <c r="U16" i="68"/>
  <c r="X15" i="68"/>
  <c r="U15" i="68"/>
  <c r="X14" i="68"/>
  <c r="Y13" i="68"/>
  <c r="U13" i="68"/>
  <c r="Y12" i="68"/>
  <c r="U12" i="68"/>
  <c r="Y11" i="68"/>
  <c r="U11" i="68"/>
  <c r="T11" i="68"/>
  <c r="V9" i="68"/>
  <c r="C7" i="68"/>
  <c r="R9" i="68" s="1"/>
  <c r="B30" i="61"/>
  <c r="D4" i="68"/>
  <c r="B1" i="68"/>
  <c r="Y34" i="67"/>
  <c r="U34" i="67"/>
  <c r="Y33" i="67"/>
  <c r="U33" i="67"/>
  <c r="Y32" i="67"/>
  <c r="U32" i="67"/>
  <c r="Y31" i="67"/>
  <c r="U31" i="67"/>
  <c r="Y30" i="67"/>
  <c r="U30" i="67"/>
  <c r="Y29" i="67"/>
  <c r="U29" i="67"/>
  <c r="Y28" i="67"/>
  <c r="U28" i="67"/>
  <c r="Y27" i="67"/>
  <c r="U27" i="67"/>
  <c r="Y26" i="67"/>
  <c r="U26" i="67"/>
  <c r="Y25" i="67"/>
  <c r="U25" i="67"/>
  <c r="Y24" i="67"/>
  <c r="U24" i="67"/>
  <c r="Y23" i="67"/>
  <c r="U23" i="67"/>
  <c r="Y22" i="67"/>
  <c r="U22" i="67"/>
  <c r="Y21" i="67"/>
  <c r="U21" i="67"/>
  <c r="Y20" i="67"/>
  <c r="U20" i="67"/>
  <c r="Y19" i="67"/>
  <c r="U19" i="67"/>
  <c r="Y18" i="67"/>
  <c r="U18" i="67"/>
  <c r="Y17" i="67"/>
  <c r="U17" i="67"/>
  <c r="Y16" i="67"/>
  <c r="U16" i="67"/>
  <c r="Y15" i="67"/>
  <c r="U15" i="67"/>
  <c r="Y14" i="67"/>
  <c r="U14" i="67"/>
  <c r="X13" i="67"/>
  <c r="U13" i="67"/>
  <c r="T13" i="67"/>
  <c r="X12" i="67"/>
  <c r="U12" i="67"/>
  <c r="Y11" i="67"/>
  <c r="T11" i="67"/>
  <c r="V9" i="67"/>
  <c r="C7" i="67"/>
  <c r="R9" i="67" s="1"/>
  <c r="B29" i="61"/>
  <c r="D4" i="67"/>
  <c r="B1" i="67"/>
  <c r="Y34" i="66"/>
  <c r="U34" i="66"/>
  <c r="Y33" i="66"/>
  <c r="U33" i="66"/>
  <c r="T33" i="66"/>
  <c r="Y32" i="66"/>
  <c r="U32" i="66"/>
  <c r="T32" i="66"/>
  <c r="Y31" i="66"/>
  <c r="U31" i="66"/>
  <c r="T31" i="66"/>
  <c r="Y30" i="66"/>
  <c r="U30" i="66"/>
  <c r="Y29" i="66"/>
  <c r="U29" i="66"/>
  <c r="Y28" i="66"/>
  <c r="U28" i="66"/>
  <c r="Y27" i="66"/>
  <c r="U27" i="66"/>
  <c r="T27" i="66"/>
  <c r="Y26" i="66"/>
  <c r="U26" i="66"/>
  <c r="T26" i="66"/>
  <c r="Y25" i="66"/>
  <c r="T25" i="66"/>
  <c r="Y24" i="66"/>
  <c r="U24" i="66"/>
  <c r="Y23" i="66"/>
  <c r="U23" i="66"/>
  <c r="T23" i="66"/>
  <c r="Y22" i="66"/>
  <c r="U22" i="66"/>
  <c r="T22" i="66"/>
  <c r="Y21" i="66"/>
  <c r="U21" i="66"/>
  <c r="Y20" i="66"/>
  <c r="U20" i="66"/>
  <c r="Y19" i="66"/>
  <c r="U19" i="66"/>
  <c r="Y18" i="66"/>
  <c r="U18" i="66"/>
  <c r="Y17" i="66"/>
  <c r="U17" i="66"/>
  <c r="T17" i="66"/>
  <c r="Y16" i="66"/>
  <c r="U16" i="66"/>
  <c r="Y15" i="66"/>
  <c r="U15" i="66"/>
  <c r="Y14" i="66"/>
  <c r="U14" i="66"/>
  <c r="Y13" i="66"/>
  <c r="U13" i="66"/>
  <c r="Y12" i="66"/>
  <c r="X12" i="66"/>
  <c r="U12" i="66"/>
  <c r="V9" i="66"/>
  <c r="C7" i="66"/>
  <c r="R9" i="66" s="1"/>
  <c r="B8" i="61"/>
  <c r="D4" i="66"/>
  <c r="B1" i="66"/>
  <c r="X34" i="65"/>
  <c r="U34" i="65"/>
  <c r="T34" i="65"/>
  <c r="Y33" i="65"/>
  <c r="X33" i="65"/>
  <c r="U33" i="65"/>
  <c r="T33" i="65"/>
  <c r="X32" i="65"/>
  <c r="U32" i="65"/>
  <c r="T32" i="65"/>
  <c r="Y31" i="65"/>
  <c r="X31" i="65"/>
  <c r="U31" i="65"/>
  <c r="T31" i="65"/>
  <c r="Y30" i="65"/>
  <c r="X30" i="65"/>
  <c r="U30" i="65"/>
  <c r="T30" i="65"/>
  <c r="Y29" i="65"/>
  <c r="U29" i="65"/>
  <c r="T29" i="65"/>
  <c r="X28" i="65"/>
  <c r="U28" i="65"/>
  <c r="Y27" i="65"/>
  <c r="X27" i="65"/>
  <c r="U27" i="65"/>
  <c r="T27" i="65"/>
  <c r="Y26" i="65"/>
  <c r="X26" i="65"/>
  <c r="U26" i="65"/>
  <c r="T26" i="65"/>
  <c r="Y25" i="65"/>
  <c r="U25" i="65"/>
  <c r="T25" i="65"/>
  <c r="Y24" i="65"/>
  <c r="X24" i="65"/>
  <c r="U24" i="65"/>
  <c r="X23" i="65"/>
  <c r="U23" i="65"/>
  <c r="Y22" i="65"/>
  <c r="X22" i="65"/>
  <c r="U22" i="65"/>
  <c r="T22" i="65"/>
  <c r="Y21" i="65"/>
  <c r="X21" i="65"/>
  <c r="U21" i="65"/>
  <c r="T21" i="65"/>
  <c r="Y20" i="65"/>
  <c r="X20" i="65"/>
  <c r="U20" i="65"/>
  <c r="T20" i="65"/>
  <c r="Y19" i="65"/>
  <c r="X19" i="65"/>
  <c r="U19" i="65"/>
  <c r="T19" i="65"/>
  <c r="Y18" i="65"/>
  <c r="X18" i="65"/>
  <c r="U18" i="65"/>
  <c r="T18" i="65"/>
  <c r="Y17" i="65"/>
  <c r="X17" i="65"/>
  <c r="U17" i="65"/>
  <c r="T17" i="65"/>
  <c r="Y16" i="65"/>
  <c r="X16" i="65"/>
  <c r="U16" i="65"/>
  <c r="T16" i="65"/>
  <c r="Y15" i="65"/>
  <c r="X15" i="65"/>
  <c r="U15" i="65"/>
  <c r="T15" i="65"/>
  <c r="Y14" i="65"/>
  <c r="X14" i="65"/>
  <c r="U14" i="65"/>
  <c r="T14" i="65"/>
  <c r="X13" i="65"/>
  <c r="U13" i="65"/>
  <c r="Y12" i="65"/>
  <c r="U12" i="65"/>
  <c r="T12" i="65"/>
  <c r="Y11" i="65"/>
  <c r="V9" i="65"/>
  <c r="C7" i="65"/>
  <c r="R9" i="65" s="1"/>
  <c r="B27" i="61"/>
  <c r="D4" i="65"/>
  <c r="B1" i="65"/>
  <c r="X34" i="63"/>
  <c r="F34" i="63"/>
  <c r="U34" i="63" s="1"/>
  <c r="E34" i="63"/>
  <c r="T34" i="63" s="1"/>
  <c r="X33" i="63"/>
  <c r="F33" i="63"/>
  <c r="U33" i="63" s="1"/>
  <c r="E33" i="63"/>
  <c r="T33" i="63" s="1"/>
  <c r="Y32" i="63"/>
  <c r="X32" i="63"/>
  <c r="F32" i="63"/>
  <c r="U32" i="63" s="1"/>
  <c r="E32" i="63"/>
  <c r="T32" i="63" s="1"/>
  <c r="Y31" i="63"/>
  <c r="X31" i="63"/>
  <c r="F31" i="63"/>
  <c r="U31" i="63" s="1"/>
  <c r="E31" i="63"/>
  <c r="T31" i="63" s="1"/>
  <c r="Y30" i="63"/>
  <c r="X30" i="63"/>
  <c r="F30" i="63"/>
  <c r="U30" i="63" s="1"/>
  <c r="E30" i="63"/>
  <c r="T30" i="63" s="1"/>
  <c r="Y29" i="63"/>
  <c r="F29" i="63"/>
  <c r="U29" i="63" s="1"/>
  <c r="E29" i="63"/>
  <c r="T29" i="63" s="1"/>
  <c r="Y28" i="63"/>
  <c r="X28" i="63"/>
  <c r="F28" i="63"/>
  <c r="U28" i="63" s="1"/>
  <c r="E28" i="63"/>
  <c r="T28" i="63" s="1"/>
  <c r="Y27" i="63"/>
  <c r="X27" i="63"/>
  <c r="F27" i="63"/>
  <c r="U27" i="63" s="1"/>
  <c r="E27" i="63"/>
  <c r="T27" i="63" s="1"/>
  <c r="Y26" i="63"/>
  <c r="F26" i="63"/>
  <c r="U26" i="63" s="1"/>
  <c r="E26" i="63"/>
  <c r="T26" i="63" s="1"/>
  <c r="Y25" i="63"/>
  <c r="X25" i="63"/>
  <c r="F25" i="63"/>
  <c r="U25" i="63" s="1"/>
  <c r="E25" i="63"/>
  <c r="T25" i="63" s="1"/>
  <c r="Y24" i="63"/>
  <c r="F24" i="63"/>
  <c r="U24" i="63" s="1"/>
  <c r="E24" i="63"/>
  <c r="T24" i="63" s="1"/>
  <c r="Y23" i="63"/>
  <c r="X23" i="63"/>
  <c r="F23" i="63"/>
  <c r="U23" i="63" s="1"/>
  <c r="E23" i="63"/>
  <c r="T23" i="63" s="1"/>
  <c r="Y22" i="63"/>
  <c r="F22" i="63"/>
  <c r="U22" i="63" s="1"/>
  <c r="E22" i="63"/>
  <c r="T22" i="63" s="1"/>
  <c r="Y21" i="63"/>
  <c r="X21" i="63"/>
  <c r="F21" i="63"/>
  <c r="U21" i="63" s="1"/>
  <c r="E21" i="63"/>
  <c r="T21" i="63" s="1"/>
  <c r="Y20" i="63"/>
  <c r="X20" i="63"/>
  <c r="F20" i="63"/>
  <c r="U20" i="63" s="1"/>
  <c r="E20" i="63"/>
  <c r="T20" i="63" s="1"/>
  <c r="Y19" i="63"/>
  <c r="X19" i="63"/>
  <c r="F19" i="63"/>
  <c r="U19" i="63" s="1"/>
  <c r="E19" i="63"/>
  <c r="T19" i="63" s="1"/>
  <c r="Y18" i="63"/>
  <c r="F18" i="63"/>
  <c r="U18" i="63" s="1"/>
  <c r="E18" i="63"/>
  <c r="T18" i="63" s="1"/>
  <c r="Y17" i="63"/>
  <c r="F17" i="63"/>
  <c r="U17" i="63" s="1"/>
  <c r="E17" i="63"/>
  <c r="T17" i="63" s="1"/>
  <c r="Y16" i="63"/>
  <c r="F16" i="63"/>
  <c r="U16" i="63" s="1"/>
  <c r="E16" i="63"/>
  <c r="T16" i="63" s="1"/>
  <c r="Y15" i="63"/>
  <c r="F15" i="63"/>
  <c r="U15" i="63" s="1"/>
  <c r="E15" i="63"/>
  <c r="T15" i="63" s="1"/>
  <c r="X14" i="63"/>
  <c r="F14" i="63"/>
  <c r="U14" i="63" s="1"/>
  <c r="E14" i="63"/>
  <c r="T14" i="63" s="1"/>
  <c r="Y13" i="63"/>
  <c r="F13" i="63"/>
  <c r="U13" i="63" s="1"/>
  <c r="E13" i="63"/>
  <c r="T13" i="63" s="1"/>
  <c r="Y12" i="63"/>
  <c r="X12" i="63"/>
  <c r="F12" i="63"/>
  <c r="U12" i="63" s="1"/>
  <c r="E12" i="63"/>
  <c r="T12" i="63" s="1"/>
  <c r="X11" i="63"/>
  <c r="F11" i="63"/>
  <c r="U11" i="63" s="1"/>
  <c r="E11" i="63"/>
  <c r="V9" i="63"/>
  <c r="C7" i="63"/>
  <c r="R9" i="63" s="1"/>
  <c r="L4" i="63"/>
  <c r="B6" i="61" s="1"/>
  <c r="D4" i="63"/>
  <c r="B1" i="63"/>
  <c r="Y34" i="62"/>
  <c r="F34" i="62"/>
  <c r="U34" i="62" s="1"/>
  <c r="E34" i="62"/>
  <c r="Y33" i="62"/>
  <c r="X33" i="62"/>
  <c r="F33" i="62"/>
  <c r="U33" i="62" s="1"/>
  <c r="E33" i="62"/>
  <c r="Y32" i="62"/>
  <c r="X32" i="62"/>
  <c r="F32" i="62"/>
  <c r="U32" i="62" s="1"/>
  <c r="E32" i="62"/>
  <c r="Y31" i="62"/>
  <c r="X31" i="62"/>
  <c r="F31" i="62"/>
  <c r="U31" i="62" s="1"/>
  <c r="E31" i="62"/>
  <c r="T31" i="62" s="1"/>
  <c r="Y30" i="62"/>
  <c r="F30" i="62"/>
  <c r="U30" i="62" s="1"/>
  <c r="E30" i="62"/>
  <c r="Y29" i="62"/>
  <c r="X29" i="62"/>
  <c r="F29" i="62"/>
  <c r="U29" i="62" s="1"/>
  <c r="E29" i="62"/>
  <c r="Y28" i="62"/>
  <c r="X28" i="62"/>
  <c r="F28" i="62"/>
  <c r="U28" i="62" s="1"/>
  <c r="E28" i="62"/>
  <c r="Y27" i="62"/>
  <c r="X27" i="62"/>
  <c r="F27" i="62"/>
  <c r="U27" i="62" s="1"/>
  <c r="E27" i="62"/>
  <c r="T27" i="62" s="1"/>
  <c r="Y26" i="62"/>
  <c r="F26" i="62"/>
  <c r="U26" i="62" s="1"/>
  <c r="E26" i="62"/>
  <c r="Y25" i="62"/>
  <c r="X25" i="62"/>
  <c r="F25" i="62"/>
  <c r="U25" i="62" s="1"/>
  <c r="E25" i="62"/>
  <c r="Y24" i="62"/>
  <c r="X24" i="62"/>
  <c r="F24" i="62"/>
  <c r="U24" i="62" s="1"/>
  <c r="E24" i="62"/>
  <c r="Y23" i="62"/>
  <c r="X23" i="62"/>
  <c r="F23" i="62"/>
  <c r="U23" i="62" s="1"/>
  <c r="E23" i="62"/>
  <c r="T23" i="62" s="1"/>
  <c r="Y22" i="62"/>
  <c r="F22" i="62"/>
  <c r="U22" i="62" s="1"/>
  <c r="E22" i="62"/>
  <c r="Y21" i="62"/>
  <c r="X21" i="62"/>
  <c r="F21" i="62"/>
  <c r="U21" i="62" s="1"/>
  <c r="E21" i="62"/>
  <c r="Y20" i="62"/>
  <c r="X20" i="62"/>
  <c r="F20" i="62"/>
  <c r="U20" i="62" s="1"/>
  <c r="E20" i="62"/>
  <c r="Y19" i="62"/>
  <c r="X19" i="62"/>
  <c r="F19" i="62"/>
  <c r="U19" i="62" s="1"/>
  <c r="E19" i="62"/>
  <c r="T19" i="62" s="1"/>
  <c r="Y18" i="62"/>
  <c r="F18" i="62"/>
  <c r="U18" i="62" s="1"/>
  <c r="E18" i="62"/>
  <c r="Y17" i="62"/>
  <c r="X17" i="62"/>
  <c r="F17" i="62"/>
  <c r="U17" i="62" s="1"/>
  <c r="E17" i="62"/>
  <c r="Y16" i="62"/>
  <c r="X16" i="62"/>
  <c r="F16" i="62"/>
  <c r="U16" i="62" s="1"/>
  <c r="E16" i="62"/>
  <c r="Y15" i="62"/>
  <c r="X15" i="62"/>
  <c r="F15" i="62"/>
  <c r="U15" i="62" s="1"/>
  <c r="E15" i="62"/>
  <c r="T15" i="62" s="1"/>
  <c r="Y14" i="62"/>
  <c r="F14" i="62"/>
  <c r="U14" i="62" s="1"/>
  <c r="E14" i="62"/>
  <c r="Y13" i="62"/>
  <c r="X13" i="62"/>
  <c r="F13" i="62"/>
  <c r="U13" i="62" s="1"/>
  <c r="E13" i="62"/>
  <c r="Y12" i="62"/>
  <c r="X12" i="62"/>
  <c r="F12" i="62"/>
  <c r="U12" i="62" s="1"/>
  <c r="E12" i="62"/>
  <c r="F11" i="62"/>
  <c r="E11" i="62"/>
  <c r="V9" i="62"/>
  <c r="C7" i="62"/>
  <c r="R9" i="62" s="1"/>
  <c r="L4" i="62"/>
  <c r="B5" i="61" s="1"/>
  <c r="D4" i="62"/>
  <c r="B1" i="62"/>
  <c r="Y34" i="54"/>
  <c r="X34" i="54"/>
  <c r="F34" i="54"/>
  <c r="U34" i="54" s="1"/>
  <c r="E34" i="54"/>
  <c r="T34" i="54" s="1"/>
  <c r="Y33" i="54"/>
  <c r="X33" i="54"/>
  <c r="F33" i="54"/>
  <c r="U33" i="54" s="1"/>
  <c r="E33" i="54"/>
  <c r="T33" i="54" s="1"/>
  <c r="Y32" i="54"/>
  <c r="X32" i="54"/>
  <c r="F32" i="54"/>
  <c r="U32" i="54" s="1"/>
  <c r="E32" i="54"/>
  <c r="T32" i="54" s="1"/>
  <c r="Y31" i="54"/>
  <c r="X31" i="54"/>
  <c r="F31" i="54"/>
  <c r="U31" i="54" s="1"/>
  <c r="E31" i="54"/>
  <c r="T31" i="54" s="1"/>
  <c r="Y30" i="54"/>
  <c r="X30" i="54"/>
  <c r="F30" i="54"/>
  <c r="U30" i="54" s="1"/>
  <c r="E30" i="54"/>
  <c r="T30" i="54" s="1"/>
  <c r="Y29" i="54"/>
  <c r="F29" i="54"/>
  <c r="U29" i="54" s="1"/>
  <c r="T29" i="54"/>
  <c r="Y28" i="54"/>
  <c r="X28" i="54"/>
  <c r="F28" i="54"/>
  <c r="U28" i="54" s="1"/>
  <c r="E28" i="54"/>
  <c r="T28" i="54" s="1"/>
  <c r="Y27" i="54"/>
  <c r="F27" i="54"/>
  <c r="U27" i="54" s="1"/>
  <c r="E27" i="54"/>
  <c r="T27" i="54" s="1"/>
  <c r="Y26" i="54"/>
  <c r="X26" i="54"/>
  <c r="F26" i="54"/>
  <c r="U26" i="54" s="1"/>
  <c r="E26" i="54"/>
  <c r="T26" i="54" s="1"/>
  <c r="Y25" i="54"/>
  <c r="F25" i="54"/>
  <c r="U25" i="54" s="1"/>
  <c r="E25" i="54"/>
  <c r="T25" i="54" s="1"/>
  <c r="Y24" i="54"/>
  <c r="X24" i="54"/>
  <c r="F24" i="54"/>
  <c r="U24" i="54" s="1"/>
  <c r="E24" i="54"/>
  <c r="T24" i="54" s="1"/>
  <c r="Y23" i="54"/>
  <c r="F23" i="54"/>
  <c r="U23" i="54" s="1"/>
  <c r="E23" i="54"/>
  <c r="T23" i="54" s="1"/>
  <c r="Y22" i="54"/>
  <c r="X22" i="54"/>
  <c r="F22" i="54"/>
  <c r="U22" i="54" s="1"/>
  <c r="E22" i="54"/>
  <c r="T22" i="54" s="1"/>
  <c r="Y21" i="54"/>
  <c r="F21" i="54"/>
  <c r="U21" i="54" s="1"/>
  <c r="E21" i="54"/>
  <c r="T21" i="54" s="1"/>
  <c r="Y20" i="54"/>
  <c r="X20" i="54"/>
  <c r="F20" i="54"/>
  <c r="U20" i="54" s="1"/>
  <c r="E20" i="54"/>
  <c r="T20" i="54" s="1"/>
  <c r="Y19" i="54"/>
  <c r="F19" i="54"/>
  <c r="U19" i="54" s="1"/>
  <c r="E19" i="54"/>
  <c r="T19" i="54" s="1"/>
  <c r="Y18" i="54"/>
  <c r="X18" i="54"/>
  <c r="F18" i="54"/>
  <c r="E18" i="54"/>
  <c r="T18" i="54" s="1"/>
  <c r="Y17" i="54"/>
  <c r="F17" i="54"/>
  <c r="U17" i="54" s="1"/>
  <c r="E17" i="54"/>
  <c r="T17" i="54" s="1"/>
  <c r="Y16" i="54"/>
  <c r="X16" i="54"/>
  <c r="F16" i="54"/>
  <c r="U16" i="54" s="1"/>
  <c r="E16" i="54"/>
  <c r="T16" i="54" s="1"/>
  <c r="Y15" i="54"/>
  <c r="F15" i="54"/>
  <c r="U15" i="54" s="1"/>
  <c r="E15" i="54"/>
  <c r="T15" i="54" s="1"/>
  <c r="Y14" i="54"/>
  <c r="X14" i="54"/>
  <c r="F14" i="54"/>
  <c r="U14" i="54" s="1"/>
  <c r="E14" i="54"/>
  <c r="T14" i="54" s="1"/>
  <c r="X13" i="54"/>
  <c r="F13" i="54"/>
  <c r="U13" i="54" s="1"/>
  <c r="E13" i="54"/>
  <c r="T13" i="54" s="1"/>
  <c r="Y12" i="54"/>
  <c r="F12" i="54"/>
  <c r="U12" i="54" s="1"/>
  <c r="E12" i="54"/>
  <c r="T12" i="54" s="1"/>
  <c r="F11" i="54"/>
  <c r="E11" i="54"/>
  <c r="V9" i="54"/>
  <c r="C7" i="54"/>
  <c r="R9" i="54" s="1"/>
  <c r="L4" i="54"/>
  <c r="B24" i="61" s="1"/>
  <c r="D4" i="54"/>
  <c r="B1" i="54"/>
  <c r="A5" i="61"/>
  <c r="A6" i="61" s="1"/>
  <c r="A8" i="61" s="1"/>
  <c r="A9" i="61" s="1"/>
  <c r="A10" i="61" s="1"/>
  <c r="A11" i="61" s="1"/>
  <c r="A12" i="61" s="1"/>
  <c r="A13" i="61" s="1"/>
  <c r="A14" i="61" s="1"/>
  <c r="A15" i="61" s="1"/>
  <c r="A16" i="61" s="1"/>
  <c r="A17" i="61" s="1"/>
  <c r="A18" i="61" s="1"/>
  <c r="A19" i="61" s="1"/>
  <c r="A20" i="61" s="1"/>
  <c r="G2" i="61"/>
  <c r="C2" i="61"/>
  <c r="A416" i="6"/>
  <c r="A415" i="6"/>
  <c r="A414" i="6"/>
  <c r="A413" i="6"/>
  <c r="A412" i="6"/>
  <c r="A411" i="6"/>
  <c r="A410" i="6"/>
  <c r="A409" i="6"/>
  <c r="A408" i="6"/>
  <c r="A407" i="6"/>
  <c r="A406" i="6"/>
  <c r="A405" i="6"/>
  <c r="A404" i="6"/>
  <c r="A403" i="6"/>
  <c r="A402" i="6"/>
  <c r="A401" i="6"/>
  <c r="A400" i="6"/>
  <c r="A399" i="6"/>
  <c r="A398" i="6"/>
  <c r="A397" i="6"/>
  <c r="A396" i="6"/>
  <c r="A395" i="6"/>
  <c r="A394" i="6"/>
  <c r="A393" i="6"/>
  <c r="A392" i="6"/>
  <c r="A391" i="6"/>
  <c r="A390" i="6"/>
  <c r="A389" i="6"/>
  <c r="A388" i="6"/>
  <c r="A387" i="6"/>
  <c r="A386" i="6"/>
  <c r="A385" i="6"/>
  <c r="A384" i="6"/>
  <c r="A383" i="6"/>
  <c r="A382" i="6"/>
  <c r="A381" i="6"/>
  <c r="A380" i="6"/>
  <c r="A379" i="6"/>
  <c r="A378" i="6"/>
  <c r="A377" i="6"/>
  <c r="A376" i="6"/>
  <c r="A375" i="6"/>
  <c r="A374" i="6"/>
  <c r="A373" i="6"/>
  <c r="A372" i="6"/>
  <c r="A371" i="6"/>
  <c r="A370" i="6"/>
  <c r="A369" i="6"/>
  <c r="A368" i="6"/>
  <c r="A367" i="6"/>
  <c r="A366" i="6"/>
  <c r="A365" i="6"/>
  <c r="A364" i="6"/>
  <c r="A363" i="6"/>
  <c r="A362" i="6"/>
  <c r="A361" i="6"/>
  <c r="A360" i="6"/>
  <c r="A359" i="6"/>
  <c r="A358" i="6"/>
  <c r="A357" i="6"/>
  <c r="A356" i="6"/>
  <c r="A355" i="6"/>
  <c r="A354" i="6"/>
  <c r="A353" i="6"/>
  <c r="A352" i="6"/>
  <c r="A351" i="6"/>
  <c r="A350" i="6"/>
  <c r="A349" i="6"/>
  <c r="A348" i="6"/>
  <c r="A347" i="6"/>
  <c r="A346" i="6"/>
  <c r="A345" i="6"/>
  <c r="A344" i="6"/>
  <c r="A343" i="6"/>
  <c r="A342" i="6"/>
  <c r="A341" i="6"/>
  <c r="A340" i="6"/>
  <c r="A339" i="6"/>
  <c r="A338" i="6"/>
  <c r="A337" i="6"/>
  <c r="A336" i="6"/>
  <c r="A335" i="6"/>
  <c r="A334" i="6"/>
  <c r="A333" i="6"/>
  <c r="A332" i="6"/>
  <c r="A331" i="6"/>
  <c r="A330" i="6"/>
  <c r="A329" i="6"/>
  <c r="A328" i="6"/>
  <c r="A327" i="6"/>
  <c r="A326" i="6"/>
  <c r="A325" i="6"/>
  <c r="A324" i="6"/>
  <c r="A323" i="6"/>
  <c r="A322" i="6"/>
  <c r="A321" i="6"/>
  <c r="A320" i="6"/>
  <c r="A319" i="6"/>
  <c r="A318" i="6"/>
  <c r="A317" i="6"/>
  <c r="A316" i="6"/>
  <c r="A315" i="6"/>
  <c r="A314" i="6"/>
  <c r="A313" i="6"/>
  <c r="A312" i="6"/>
  <c r="A311" i="6"/>
  <c r="A310" i="6"/>
  <c r="A309" i="6"/>
  <c r="A308" i="6"/>
  <c r="A307" i="6"/>
  <c r="A306" i="6"/>
  <c r="A305" i="6"/>
  <c r="A304" i="6"/>
  <c r="A303" i="6"/>
  <c r="A302" i="6"/>
  <c r="A301" i="6"/>
  <c r="A300" i="6"/>
  <c r="A299" i="6"/>
  <c r="A298" i="6"/>
  <c r="A297" i="6"/>
  <c r="A296" i="6"/>
  <c r="A295" i="6"/>
  <c r="A294" i="6"/>
  <c r="A293" i="6"/>
  <c r="A292" i="6"/>
  <c r="A291" i="6"/>
  <c r="A290" i="6"/>
  <c r="A289" i="6"/>
  <c r="A288" i="6"/>
  <c r="A287" i="6"/>
  <c r="A286" i="6"/>
  <c r="A285" i="6"/>
  <c r="A284" i="6"/>
  <c r="A283" i="6"/>
  <c r="A282" i="6"/>
  <c r="A281" i="6"/>
  <c r="A280" i="6"/>
  <c r="A279" i="6"/>
  <c r="A278" i="6"/>
  <c r="A277" i="6"/>
  <c r="A276" i="6"/>
  <c r="A275" i="6"/>
  <c r="A274" i="6"/>
  <c r="A273" i="6"/>
  <c r="A272" i="6"/>
  <c r="A271" i="6"/>
  <c r="A270" i="6"/>
  <c r="A269" i="6"/>
  <c r="A268" i="6"/>
  <c r="A267" i="6"/>
  <c r="A266" i="6"/>
  <c r="A265" i="6"/>
  <c r="A264" i="6"/>
  <c r="A263" i="6"/>
  <c r="A262" i="6"/>
  <c r="A261" i="6"/>
  <c r="A260" i="6"/>
  <c r="A259" i="6"/>
  <c r="A258" i="6"/>
  <c r="A257" i="6"/>
  <c r="A256" i="6"/>
  <c r="A255" i="6"/>
  <c r="A254" i="6"/>
  <c r="A253" i="6"/>
  <c r="A252" i="6"/>
  <c r="A251" i="6"/>
  <c r="A250" i="6"/>
  <c r="A249" i="6"/>
  <c r="A248" i="6"/>
  <c r="A247" i="6"/>
  <c r="A246" i="6"/>
  <c r="A245" i="6"/>
  <c r="A244" i="6"/>
  <c r="A243" i="6"/>
  <c r="A242" i="6"/>
  <c r="A241" i="6"/>
  <c r="A240" i="6"/>
  <c r="A239" i="6"/>
  <c r="A238" i="6"/>
  <c r="A237" i="6"/>
  <c r="A236" i="6"/>
  <c r="A235" i="6"/>
  <c r="A234" i="6"/>
  <c r="A233" i="6"/>
  <c r="A232" i="6"/>
  <c r="A231" i="6"/>
  <c r="A230" i="6"/>
  <c r="A229" i="6"/>
  <c r="A228" i="6"/>
  <c r="A227" i="6"/>
  <c r="A226" i="6"/>
  <c r="A225" i="6"/>
  <c r="A224" i="6"/>
  <c r="A223" i="6"/>
  <c r="A222" i="6"/>
  <c r="A221" i="6"/>
  <c r="A220" i="6"/>
  <c r="A219" i="6"/>
  <c r="A218" i="6"/>
  <c r="A217" i="6"/>
  <c r="A216" i="6"/>
  <c r="A215" i="6"/>
  <c r="A214" i="6"/>
  <c r="A213" i="6"/>
  <c r="A212" i="6"/>
  <c r="A211" i="6"/>
  <c r="A210" i="6"/>
  <c r="A209" i="6"/>
  <c r="A208" i="6"/>
  <c r="A207" i="6"/>
  <c r="A206" i="6"/>
  <c r="A205" i="6"/>
  <c r="A204" i="6"/>
  <c r="A203" i="6"/>
  <c r="A202" i="6"/>
  <c r="A201" i="6"/>
  <c r="A200" i="6"/>
  <c r="A199" i="6"/>
  <c r="A198" i="6"/>
  <c r="A197" i="6"/>
  <c r="A196" i="6"/>
  <c r="A195" i="6"/>
  <c r="A194" i="6"/>
  <c r="A193" i="6"/>
  <c r="A192" i="6"/>
  <c r="A191" i="6"/>
  <c r="A190" i="6"/>
  <c r="A189" i="6"/>
  <c r="A188" i="6"/>
  <c r="A187" i="6"/>
  <c r="A186" i="6"/>
  <c r="A185" i="6"/>
  <c r="A184" i="6"/>
  <c r="A183" i="6"/>
  <c r="A182" i="6"/>
  <c r="A181" i="6"/>
  <c r="A180" i="6"/>
  <c r="A179" i="6"/>
  <c r="A178" i="6"/>
  <c r="A176" i="6"/>
  <c r="A175" i="6"/>
  <c r="A174" i="6"/>
  <c r="A173" i="6"/>
  <c r="A172" i="6"/>
  <c r="A171" i="6"/>
  <c r="A170" i="6"/>
  <c r="A169" i="6"/>
  <c r="A168" i="6"/>
  <c r="A167" i="6"/>
  <c r="A166" i="6"/>
  <c r="A165" i="6"/>
  <c r="A164" i="6"/>
  <c r="A163" i="6"/>
  <c r="A162" i="6"/>
  <c r="A161" i="6"/>
  <c r="A160" i="6"/>
  <c r="A159" i="6"/>
  <c r="A158" i="6"/>
  <c r="A157" i="6"/>
  <c r="A156" i="6"/>
  <c r="A155" i="6"/>
  <c r="A154" i="6"/>
  <c r="A153" i="6"/>
  <c r="A152" i="6"/>
  <c r="A151" i="6"/>
  <c r="A150" i="6"/>
  <c r="A149" i="6"/>
  <c r="A148" i="6"/>
  <c r="A147" i="6"/>
  <c r="A146" i="6"/>
  <c r="A145" i="6"/>
  <c r="A144" i="6"/>
  <c r="A143" i="6"/>
  <c r="A142" i="6"/>
  <c r="A141" i="6"/>
  <c r="A140" i="6"/>
  <c r="A139" i="6"/>
  <c r="A138" i="6"/>
  <c r="A137" i="6"/>
  <c r="A136" i="6"/>
  <c r="A135" i="6"/>
  <c r="A134" i="6"/>
  <c r="A133" i="6"/>
  <c r="A132" i="6"/>
  <c r="A131" i="6"/>
  <c r="A130" i="6"/>
  <c r="A129" i="6"/>
  <c r="A128" i="6"/>
  <c r="A127" i="6"/>
  <c r="A126" i="6"/>
  <c r="A125" i="6"/>
  <c r="A124" i="6"/>
  <c r="A123" i="6"/>
  <c r="A122" i="6"/>
  <c r="A121" i="6"/>
  <c r="A120" i="6"/>
  <c r="A119" i="6"/>
  <c r="A118" i="6"/>
  <c r="A117" i="6"/>
  <c r="A116" i="6"/>
  <c r="A115" i="6"/>
  <c r="A114" i="6"/>
  <c r="A113" i="6"/>
  <c r="A112" i="6"/>
  <c r="A111" i="6"/>
  <c r="A110" i="6"/>
  <c r="A109" i="6"/>
  <c r="A108" i="6"/>
  <c r="A107" i="6"/>
  <c r="A106" i="6"/>
  <c r="A105" i="6"/>
  <c r="A104" i="6"/>
  <c r="A103" i="6"/>
  <c r="A102" i="6"/>
  <c r="A101" i="6"/>
  <c r="A100" i="6"/>
  <c r="A99" i="6"/>
  <c r="A98" i="6"/>
  <c r="A97" i="6"/>
  <c r="A96" i="6"/>
  <c r="A95" i="6"/>
  <c r="A94" i="6"/>
  <c r="A93" i="6"/>
  <c r="A92" i="6"/>
  <c r="A91" i="6"/>
  <c r="A90" i="6"/>
  <c r="A89" i="6"/>
  <c r="A88" i="6"/>
  <c r="A87" i="6"/>
  <c r="A86" i="6"/>
  <c r="A85" i="6"/>
  <c r="A84" i="6"/>
  <c r="A83" i="6"/>
  <c r="A82" i="6"/>
  <c r="A81" i="6"/>
  <c r="A80" i="6"/>
  <c r="A79" i="6"/>
  <c r="A78" i="6"/>
  <c r="A77" i="6"/>
  <c r="A76" i="6"/>
  <c r="A75" i="6"/>
  <c r="A74" i="6"/>
  <c r="A73" i="6"/>
  <c r="A72" i="6"/>
  <c r="A71" i="6"/>
  <c r="A70" i="6"/>
  <c r="A69" i="6"/>
  <c r="A68" i="6"/>
  <c r="A67" i="6"/>
  <c r="A66" i="6"/>
  <c r="A65" i="6"/>
  <c r="A64" i="6"/>
  <c r="A63" i="6"/>
  <c r="A62" i="6"/>
  <c r="A61" i="6"/>
  <c r="A60" i="6"/>
  <c r="A59" i="6"/>
  <c r="A58" i="6"/>
  <c r="A57" i="6"/>
  <c r="A56" i="6"/>
  <c r="A55" i="6"/>
  <c r="A54" i="6"/>
  <c r="A53" i="6"/>
  <c r="A52" i="6"/>
  <c r="A51" i="6"/>
  <c r="A50" i="6"/>
  <c r="A49" i="6"/>
  <c r="A48" i="6"/>
  <c r="A47" i="6"/>
  <c r="A46" i="6"/>
  <c r="A45" i="6"/>
  <c r="A44" i="6"/>
  <c r="A43" i="6"/>
  <c r="A42" i="6"/>
  <c r="A41" i="6"/>
  <c r="A40" i="6"/>
  <c r="A39" i="6"/>
  <c r="A38" i="6"/>
  <c r="A37" i="6"/>
  <c r="A36" i="6"/>
  <c r="A35" i="6"/>
  <c r="A34" i="6"/>
  <c r="A33" i="6"/>
  <c r="A32" i="6"/>
  <c r="A31" i="6"/>
  <c r="A30" i="6"/>
  <c r="A29" i="6"/>
  <c r="A28" i="6"/>
  <c r="A27" i="6"/>
  <c r="A26" i="6"/>
  <c r="A25" i="6"/>
  <c r="A24" i="6"/>
  <c r="A23" i="6"/>
  <c r="A22" i="6"/>
  <c r="A21" i="6"/>
  <c r="A20" i="6"/>
  <c r="A19" i="6"/>
  <c r="A18" i="6"/>
  <c r="A17" i="6"/>
  <c r="A16" i="6"/>
  <c r="A15" i="6"/>
  <c r="A14" i="6"/>
  <c r="A13" i="6"/>
  <c r="A12" i="6"/>
  <c r="A11" i="6"/>
  <c r="A10" i="6"/>
  <c r="E11" i="79" l="1"/>
  <c r="X29" i="54"/>
  <c r="O29" i="54"/>
  <c r="V29" i="54" s="1"/>
  <c r="U11" i="54"/>
  <c r="F11" i="79"/>
  <c r="B25" i="61"/>
  <c r="B28" i="61"/>
  <c r="B15" i="61"/>
  <c r="O13" i="71"/>
  <c r="V13" i="71" s="1"/>
  <c r="B26" i="61"/>
  <c r="O12" i="54"/>
  <c r="V12" i="54" s="1"/>
  <c r="O27" i="54"/>
  <c r="V27" i="54" s="1"/>
  <c r="B13" i="61"/>
  <c r="Y11" i="54"/>
  <c r="N11" i="79"/>
  <c r="T11" i="54"/>
  <c r="E12" i="79"/>
  <c r="U11" i="62"/>
  <c r="X11" i="54"/>
  <c r="M11" i="79"/>
  <c r="O14" i="66"/>
  <c r="V14" i="66" s="1"/>
  <c r="O25" i="66"/>
  <c r="V25" i="66" s="1"/>
  <c r="O26" i="66"/>
  <c r="V26" i="66" s="1"/>
  <c r="O27" i="66"/>
  <c r="V27" i="66" s="1"/>
  <c r="G32" i="76"/>
  <c r="R32" i="76" s="1"/>
  <c r="O11" i="77"/>
  <c r="V11" i="77" s="1"/>
  <c r="O31" i="77"/>
  <c r="V31" i="77" s="1"/>
  <c r="B39" i="61"/>
  <c r="B14" i="61"/>
  <c r="B12" i="61"/>
  <c r="O32" i="70"/>
  <c r="V32" i="70" s="1"/>
  <c r="G14" i="77"/>
  <c r="R14" i="77" s="1"/>
  <c r="B18" i="61"/>
  <c r="B4" i="61"/>
  <c r="X12" i="54"/>
  <c r="O21" i="54"/>
  <c r="V21" i="54" s="1"/>
  <c r="O17" i="66"/>
  <c r="V17" i="66" s="1"/>
  <c r="G11" i="54"/>
  <c r="R11" i="54" s="1"/>
  <c r="G13" i="54"/>
  <c r="R13" i="54" s="1"/>
  <c r="G12" i="54"/>
  <c r="R12" i="54" s="1"/>
  <c r="O25" i="54"/>
  <c r="V25" i="54" s="1"/>
  <c r="G21" i="76"/>
  <c r="R21" i="76" s="1"/>
  <c r="G23" i="77"/>
  <c r="R23" i="77" s="1"/>
  <c r="G24" i="77"/>
  <c r="R24" i="77" s="1"/>
  <c r="B31" i="61"/>
  <c r="B7" i="61"/>
  <c r="O19" i="54"/>
  <c r="V19" i="54" s="1"/>
  <c r="F40" i="54"/>
  <c r="O22" i="63"/>
  <c r="V22" i="63" s="1"/>
  <c r="O26" i="63"/>
  <c r="V26" i="63" s="1"/>
  <c r="O29" i="65"/>
  <c r="V29" i="65" s="1"/>
  <c r="O17" i="70"/>
  <c r="V17" i="70" s="1"/>
  <c r="O31" i="70"/>
  <c r="V31" i="70" s="1"/>
  <c r="G22" i="71"/>
  <c r="R22" i="71" s="1"/>
  <c r="O12" i="77"/>
  <c r="V12" i="77" s="1"/>
  <c r="O33" i="77"/>
  <c r="V33" i="77" s="1"/>
  <c r="O15" i="54"/>
  <c r="V15" i="54" s="1"/>
  <c r="O30" i="76"/>
  <c r="V30" i="76" s="1"/>
  <c r="O34" i="76"/>
  <c r="V34" i="76" s="1"/>
  <c r="U18" i="54"/>
  <c r="O17" i="54"/>
  <c r="V17" i="54" s="1"/>
  <c r="O23" i="54"/>
  <c r="V23" i="54" s="1"/>
  <c r="G21" i="66"/>
  <c r="R21" i="66" s="1"/>
  <c r="O20" i="69"/>
  <c r="V20" i="69" s="1"/>
  <c r="O23" i="70"/>
  <c r="V23" i="70" s="1"/>
  <c r="O25" i="70"/>
  <c r="V25" i="70" s="1"/>
  <c r="O21" i="76"/>
  <c r="V21" i="76" s="1"/>
  <c r="X12" i="77"/>
  <c r="X33" i="77"/>
  <c r="O16" i="73"/>
  <c r="V16" i="73" s="1"/>
  <c r="O26" i="73"/>
  <c r="V26" i="73" s="1"/>
  <c r="O26" i="76"/>
  <c r="V26" i="76" s="1"/>
  <c r="M40" i="77"/>
  <c r="G24" i="71"/>
  <c r="R24" i="71" s="1"/>
  <c r="G24" i="70"/>
  <c r="R24" i="70" s="1"/>
  <c r="G27" i="70"/>
  <c r="R27" i="70" s="1"/>
  <c r="G29" i="62"/>
  <c r="R29" i="62" s="1"/>
  <c r="G30" i="62"/>
  <c r="R30" i="62" s="1"/>
  <c r="G33" i="62"/>
  <c r="R33" i="62" s="1"/>
  <c r="G34" i="62"/>
  <c r="R34" i="62" s="1"/>
  <c r="G23" i="67"/>
  <c r="R23" i="67" s="1"/>
  <c r="G28" i="67"/>
  <c r="R28" i="67" s="1"/>
  <c r="G33" i="67"/>
  <c r="R33" i="67" s="1"/>
  <c r="G34" i="67"/>
  <c r="R34" i="67" s="1"/>
  <c r="G17" i="71"/>
  <c r="R17" i="71" s="1"/>
  <c r="O32" i="75"/>
  <c r="V32" i="75" s="1"/>
  <c r="X15" i="54"/>
  <c r="X17" i="54"/>
  <c r="X19" i="54"/>
  <c r="X21" i="54"/>
  <c r="X23" i="54"/>
  <c r="X25" i="54"/>
  <c r="X27" i="54"/>
  <c r="G13" i="62"/>
  <c r="R13" i="62" s="1"/>
  <c r="G17" i="62"/>
  <c r="R17" i="62" s="1"/>
  <c r="G25" i="62"/>
  <c r="R25" i="62" s="1"/>
  <c r="G26" i="62"/>
  <c r="R26" i="62" s="1"/>
  <c r="G34" i="66"/>
  <c r="R34" i="66" s="1"/>
  <c r="O30" i="73"/>
  <c r="V30" i="73" s="1"/>
  <c r="O12" i="75"/>
  <c r="V12" i="75" s="1"/>
  <c r="G14" i="62"/>
  <c r="R14" i="62" s="1"/>
  <c r="O26" i="65"/>
  <c r="V26" i="65" s="1"/>
  <c r="O16" i="69"/>
  <c r="V16" i="69" s="1"/>
  <c r="O20" i="72"/>
  <c r="V20" i="72" s="1"/>
  <c r="O14" i="73"/>
  <c r="V14" i="73" s="1"/>
  <c r="O34" i="73"/>
  <c r="V34" i="73" s="1"/>
  <c r="O11" i="74"/>
  <c r="V11" i="74" s="1"/>
  <c r="O31" i="65"/>
  <c r="V31" i="65" s="1"/>
  <c r="O31" i="72"/>
  <c r="V31" i="72" s="1"/>
  <c r="X16" i="73"/>
  <c r="M12" i="79"/>
  <c r="O12" i="79" s="1"/>
  <c r="X26" i="63"/>
  <c r="O32" i="63"/>
  <c r="V32" i="63" s="1"/>
  <c r="O33" i="66"/>
  <c r="V33" i="66" s="1"/>
  <c r="X20" i="69"/>
  <c r="O25" i="69"/>
  <c r="V25" i="69" s="1"/>
  <c r="O32" i="69"/>
  <c r="V32" i="69" s="1"/>
  <c r="G32" i="71"/>
  <c r="R32" i="71" s="1"/>
  <c r="G26" i="73"/>
  <c r="R26" i="73" s="1"/>
  <c r="X26" i="73"/>
  <c r="G25" i="74"/>
  <c r="R25" i="74" s="1"/>
  <c r="G29" i="74"/>
  <c r="R29" i="74" s="1"/>
  <c r="G31" i="74"/>
  <c r="R31" i="74" s="1"/>
  <c r="G13" i="75"/>
  <c r="R13" i="75" s="1"/>
  <c r="O26" i="75"/>
  <c r="V26" i="75" s="1"/>
  <c r="Y18" i="73"/>
  <c r="O18" i="73"/>
  <c r="V18" i="73" s="1"/>
  <c r="O27" i="73"/>
  <c r="V27" i="73" s="1"/>
  <c r="X27" i="73"/>
  <c r="Y13" i="77"/>
  <c r="O13" i="77"/>
  <c r="V13" i="77" s="1"/>
  <c r="Y29" i="77"/>
  <c r="O29" i="77"/>
  <c r="V29" i="77" s="1"/>
  <c r="Y15" i="73"/>
  <c r="O15" i="73"/>
  <c r="V15" i="73" s="1"/>
  <c r="O20" i="63"/>
  <c r="V20" i="63" s="1"/>
  <c r="O12" i="65"/>
  <c r="V12" i="65" s="1"/>
  <c r="X12" i="65"/>
  <c r="Y32" i="65"/>
  <c r="O32" i="65"/>
  <c r="V32" i="65" s="1"/>
  <c r="X14" i="62"/>
  <c r="O14" i="62"/>
  <c r="V14" i="62" s="1"/>
  <c r="X22" i="62"/>
  <c r="O22" i="62"/>
  <c r="V22" i="62" s="1"/>
  <c r="X30" i="62"/>
  <c r="O30" i="62"/>
  <c r="V30" i="62" s="1"/>
  <c r="X24" i="63"/>
  <c r="O24" i="63"/>
  <c r="V24" i="63" s="1"/>
  <c r="Y27" i="69"/>
  <c r="O27" i="69"/>
  <c r="V27" i="69" s="1"/>
  <c r="Y23" i="72"/>
  <c r="O23" i="72"/>
  <c r="V23" i="72" s="1"/>
  <c r="X19" i="73"/>
  <c r="O19" i="73"/>
  <c r="V19" i="73" s="1"/>
  <c r="X15" i="75"/>
  <c r="O15" i="75"/>
  <c r="V15" i="75" s="1"/>
  <c r="Y12" i="67"/>
  <c r="O12" i="67"/>
  <c r="V12" i="67" s="1"/>
  <c r="X18" i="62"/>
  <c r="O18" i="62"/>
  <c r="V18" i="62" s="1"/>
  <c r="X26" i="62"/>
  <c r="O26" i="62"/>
  <c r="V26" i="62" s="1"/>
  <c r="X34" i="62"/>
  <c r="O34" i="62"/>
  <c r="V34" i="62" s="1"/>
  <c r="X29" i="63"/>
  <c r="O29" i="63"/>
  <c r="V29" i="63" s="1"/>
  <c r="X23" i="69"/>
  <c r="O23" i="69"/>
  <c r="V23" i="69" s="1"/>
  <c r="X15" i="72"/>
  <c r="O15" i="72"/>
  <c r="V15" i="72" s="1"/>
  <c r="Y25" i="73"/>
  <c r="O25" i="73"/>
  <c r="V25" i="73" s="1"/>
  <c r="X32" i="73"/>
  <c r="O32" i="73"/>
  <c r="V32" i="73" s="1"/>
  <c r="X27" i="72"/>
  <c r="O27" i="72"/>
  <c r="V27" i="72" s="1"/>
  <c r="Y31" i="73"/>
  <c r="O31" i="73"/>
  <c r="V31" i="73" s="1"/>
  <c r="O29" i="75"/>
  <c r="V29" i="75" s="1"/>
  <c r="Y29" i="75"/>
  <c r="O15" i="63"/>
  <c r="V15" i="63" s="1"/>
  <c r="O16" i="63"/>
  <c r="V16" i="63" s="1"/>
  <c r="O17" i="63"/>
  <c r="V17" i="63" s="1"/>
  <c r="M40" i="63"/>
  <c r="O13" i="65"/>
  <c r="V13" i="65" s="1"/>
  <c r="X29" i="65"/>
  <c r="O19" i="66"/>
  <c r="V19" i="66" s="1"/>
  <c r="O28" i="66"/>
  <c r="V28" i="66" s="1"/>
  <c r="O29" i="66"/>
  <c r="V29" i="66" s="1"/>
  <c r="O14" i="69"/>
  <c r="V14" i="69" s="1"/>
  <c r="O30" i="69"/>
  <c r="V30" i="69" s="1"/>
  <c r="X32" i="69"/>
  <c r="O19" i="70"/>
  <c r="V19" i="70" s="1"/>
  <c r="O30" i="70"/>
  <c r="V30" i="70" s="1"/>
  <c r="O19" i="72"/>
  <c r="V19" i="72" s="1"/>
  <c r="O28" i="72"/>
  <c r="V28" i="72" s="1"/>
  <c r="O20" i="73"/>
  <c r="V20" i="73" s="1"/>
  <c r="O29" i="73"/>
  <c r="V29" i="73" s="1"/>
  <c r="O12" i="74"/>
  <c r="V12" i="74" s="1"/>
  <c r="O23" i="75"/>
  <c r="V23" i="75" s="1"/>
  <c r="O29" i="76"/>
  <c r="V29" i="76" s="1"/>
  <c r="O33" i="76"/>
  <c r="V33" i="76" s="1"/>
  <c r="G27" i="65"/>
  <c r="R27" i="65" s="1"/>
  <c r="G32" i="65"/>
  <c r="R32" i="65" s="1"/>
  <c r="G27" i="71"/>
  <c r="R27" i="71" s="1"/>
  <c r="G27" i="76"/>
  <c r="R27" i="76" s="1"/>
  <c r="G14" i="66"/>
  <c r="R14" i="66" s="1"/>
  <c r="G16" i="66"/>
  <c r="R16" i="66" s="1"/>
  <c r="G32" i="66"/>
  <c r="R32" i="66" s="1"/>
  <c r="G20" i="67"/>
  <c r="R20" i="67" s="1"/>
  <c r="G12" i="69"/>
  <c r="R12" i="69" s="1"/>
  <c r="G14" i="70"/>
  <c r="R14" i="70" s="1"/>
  <c r="G16" i="70"/>
  <c r="R16" i="70" s="1"/>
  <c r="G17" i="70"/>
  <c r="R17" i="70" s="1"/>
  <c r="G30" i="71"/>
  <c r="R30" i="71" s="1"/>
  <c r="G12" i="73"/>
  <c r="R12" i="73" s="1"/>
  <c r="G16" i="76"/>
  <c r="R16" i="76" s="1"/>
  <c r="G19" i="76"/>
  <c r="R19" i="76" s="1"/>
  <c r="G20" i="76"/>
  <c r="R20" i="76" s="1"/>
  <c r="G29" i="76"/>
  <c r="R29" i="76" s="1"/>
  <c r="G29" i="71"/>
  <c r="R29" i="71" s="1"/>
  <c r="G12" i="75"/>
  <c r="R12" i="75" s="1"/>
  <c r="G27" i="66"/>
  <c r="R27" i="66" s="1"/>
  <c r="G25" i="67"/>
  <c r="R25" i="67" s="1"/>
  <c r="G11" i="75"/>
  <c r="R11" i="75" s="1"/>
  <c r="G31" i="76"/>
  <c r="R31" i="76" s="1"/>
  <c r="G12" i="62"/>
  <c r="R12" i="62" s="1"/>
  <c r="G16" i="62"/>
  <c r="R16" i="62" s="1"/>
  <c r="G20" i="62"/>
  <c r="R20" i="62" s="1"/>
  <c r="G28" i="62"/>
  <c r="R28" i="62" s="1"/>
  <c r="G32" i="62"/>
  <c r="R32" i="62" s="1"/>
  <c r="G16" i="67"/>
  <c r="R16" i="67" s="1"/>
  <c r="G32" i="67"/>
  <c r="R32" i="67" s="1"/>
  <c r="G13" i="68"/>
  <c r="R13" i="68" s="1"/>
  <c r="G21" i="70"/>
  <c r="R21" i="70" s="1"/>
  <c r="G12" i="72"/>
  <c r="R12" i="72" s="1"/>
  <c r="G23" i="74"/>
  <c r="R23" i="74" s="1"/>
  <c r="G24" i="74"/>
  <c r="R24" i="74" s="1"/>
  <c r="G24" i="76"/>
  <c r="R24" i="76" s="1"/>
  <c r="G25" i="76"/>
  <c r="R25" i="76" s="1"/>
  <c r="G27" i="77"/>
  <c r="R27" i="77" s="1"/>
  <c r="G23" i="66"/>
  <c r="R23" i="66" s="1"/>
  <c r="G11" i="68"/>
  <c r="R11" i="68" s="1"/>
  <c r="G34" i="69"/>
  <c r="R34" i="69" s="1"/>
  <c r="T17" i="70"/>
  <c r="G15" i="73"/>
  <c r="R15" i="73" s="1"/>
  <c r="G32" i="73"/>
  <c r="R32" i="73" s="1"/>
  <c r="T21" i="76"/>
  <c r="T25" i="76"/>
  <c r="E40" i="62"/>
  <c r="G30" i="67"/>
  <c r="R30" i="67" s="1"/>
  <c r="T13" i="68"/>
  <c r="T27" i="70"/>
  <c r="G33" i="70"/>
  <c r="R33" i="70" s="1"/>
  <c r="G13" i="72"/>
  <c r="R13" i="72" s="1"/>
  <c r="G19" i="74"/>
  <c r="R19" i="74" s="1"/>
  <c r="G26" i="74"/>
  <c r="R26" i="74" s="1"/>
  <c r="T13" i="75"/>
  <c r="T20" i="76"/>
  <c r="T32" i="76"/>
  <c r="F40" i="76"/>
  <c r="G17" i="77"/>
  <c r="R17" i="77" s="1"/>
  <c r="G18" i="66"/>
  <c r="R18" i="66" s="1"/>
  <c r="G26" i="66"/>
  <c r="R26" i="66" s="1"/>
  <c r="G18" i="70"/>
  <c r="R18" i="70" s="1"/>
  <c r="G28" i="70"/>
  <c r="R28" i="70" s="1"/>
  <c r="G28" i="73"/>
  <c r="R28" i="73" s="1"/>
  <c r="G15" i="76"/>
  <c r="R15" i="76" s="1"/>
  <c r="G26" i="76"/>
  <c r="R26" i="76" s="1"/>
  <c r="G30" i="76"/>
  <c r="R30" i="76" s="1"/>
  <c r="G21" i="62"/>
  <c r="R21" i="62" s="1"/>
  <c r="G22" i="62"/>
  <c r="R22" i="62" s="1"/>
  <c r="G24" i="62"/>
  <c r="R24" i="62" s="1"/>
  <c r="G15" i="67"/>
  <c r="R15" i="67" s="1"/>
  <c r="G19" i="67"/>
  <c r="R19" i="67" s="1"/>
  <c r="G26" i="67"/>
  <c r="R26" i="67" s="1"/>
  <c r="G31" i="67"/>
  <c r="R31" i="67" s="1"/>
  <c r="G19" i="71"/>
  <c r="R19" i="71" s="1"/>
  <c r="G27" i="73"/>
  <c r="R27" i="73" s="1"/>
  <c r="G22" i="74"/>
  <c r="R22" i="74" s="1"/>
  <c r="G28" i="74"/>
  <c r="R28" i="74" s="1"/>
  <c r="G14" i="76"/>
  <c r="R14" i="76" s="1"/>
  <c r="G20" i="77"/>
  <c r="R20" i="77" s="1"/>
  <c r="T12" i="62"/>
  <c r="G11" i="65"/>
  <c r="R11" i="65" s="1"/>
  <c r="T11" i="65"/>
  <c r="G19" i="66"/>
  <c r="R19" i="66" s="1"/>
  <c r="T19" i="66"/>
  <c r="T20" i="66"/>
  <c r="G20" i="66"/>
  <c r="R20" i="66" s="1"/>
  <c r="O11" i="67"/>
  <c r="V11" i="67" s="1"/>
  <c r="X11" i="67"/>
  <c r="M40" i="68"/>
  <c r="T12" i="69"/>
  <c r="Y29" i="69"/>
  <c r="O29" i="69"/>
  <c r="V29" i="69" s="1"/>
  <c r="E35" i="69"/>
  <c r="C11" i="61" s="1"/>
  <c r="T14" i="70"/>
  <c r="T24" i="70"/>
  <c r="G29" i="70"/>
  <c r="R29" i="70" s="1"/>
  <c r="T29" i="70"/>
  <c r="U31" i="70"/>
  <c r="G31" i="70"/>
  <c r="R31" i="70" s="1"/>
  <c r="X11" i="71"/>
  <c r="O11" i="71"/>
  <c r="V11" i="71" s="1"/>
  <c r="G33" i="76"/>
  <c r="R33" i="76" s="1"/>
  <c r="T33" i="76"/>
  <c r="N12" i="79"/>
  <c r="T14" i="62"/>
  <c r="O17" i="62"/>
  <c r="V17" i="62" s="1"/>
  <c r="T18" i="62"/>
  <c r="O21" i="62"/>
  <c r="V21" i="62" s="1"/>
  <c r="T22" i="62"/>
  <c r="O25" i="62"/>
  <c r="V25" i="62" s="1"/>
  <c r="T26" i="62"/>
  <c r="O29" i="62"/>
  <c r="V29" i="62" s="1"/>
  <c r="T30" i="62"/>
  <c r="O33" i="62"/>
  <c r="V33" i="62" s="1"/>
  <c r="T34" i="62"/>
  <c r="O14" i="63"/>
  <c r="V14" i="63" s="1"/>
  <c r="G20" i="63"/>
  <c r="R20" i="63" s="1"/>
  <c r="O25" i="63"/>
  <c r="V25" i="63" s="1"/>
  <c r="O27" i="63"/>
  <c r="V27" i="63" s="1"/>
  <c r="O30" i="63"/>
  <c r="V30" i="63" s="1"/>
  <c r="O33" i="63"/>
  <c r="V33" i="63" s="1"/>
  <c r="Y23" i="65"/>
  <c r="O23" i="65"/>
  <c r="V23" i="65" s="1"/>
  <c r="G31" i="65"/>
  <c r="R31" i="65" s="1"/>
  <c r="Y34" i="65"/>
  <c r="O34" i="65"/>
  <c r="V34" i="65" s="1"/>
  <c r="T14" i="66"/>
  <c r="G17" i="66"/>
  <c r="R17" i="66" s="1"/>
  <c r="G31" i="66"/>
  <c r="R31" i="66" s="1"/>
  <c r="F40" i="67"/>
  <c r="G12" i="68"/>
  <c r="R12" i="68" s="1"/>
  <c r="T12" i="68"/>
  <c r="O13" i="68"/>
  <c r="V13" i="68" s="1"/>
  <c r="X13" i="68"/>
  <c r="F40" i="68"/>
  <c r="U18" i="68"/>
  <c r="X15" i="69"/>
  <c r="O15" i="69"/>
  <c r="V15" i="69" s="1"/>
  <c r="O19" i="69"/>
  <c r="V19" i="69" s="1"/>
  <c r="X19" i="69"/>
  <c r="Y22" i="69"/>
  <c r="O22" i="69"/>
  <c r="V22" i="69" s="1"/>
  <c r="O26" i="69"/>
  <c r="V26" i="69" s="1"/>
  <c r="O33" i="69"/>
  <c r="V33" i="69" s="1"/>
  <c r="T15" i="70"/>
  <c r="G15" i="70"/>
  <c r="R15" i="70" s="1"/>
  <c r="T16" i="70"/>
  <c r="E40" i="70"/>
  <c r="T26" i="70"/>
  <c r="G26" i="70"/>
  <c r="R26" i="70" s="1"/>
  <c r="U30" i="70"/>
  <c r="G30" i="70"/>
  <c r="R30" i="70" s="1"/>
  <c r="X18" i="72"/>
  <c r="O18" i="72"/>
  <c r="V18" i="72" s="1"/>
  <c r="M40" i="72"/>
  <c r="Y24" i="72"/>
  <c r="O24" i="72"/>
  <c r="V24" i="72" s="1"/>
  <c r="T14" i="73"/>
  <c r="G14" i="73"/>
  <c r="R14" i="73" s="1"/>
  <c r="X17" i="73"/>
  <c r="O17" i="73"/>
  <c r="V17" i="73" s="1"/>
  <c r="T20" i="73"/>
  <c r="G20" i="73"/>
  <c r="R20" i="73" s="1"/>
  <c r="O28" i="73"/>
  <c r="V28" i="73" s="1"/>
  <c r="X28" i="73"/>
  <c r="U30" i="73"/>
  <c r="G30" i="73"/>
  <c r="R30" i="73" s="1"/>
  <c r="O13" i="54"/>
  <c r="V13" i="54" s="1"/>
  <c r="T11" i="62"/>
  <c r="T13" i="62"/>
  <c r="O16" i="62"/>
  <c r="V16" i="62" s="1"/>
  <c r="T17" i="62"/>
  <c r="O20" i="62"/>
  <c r="V20" i="62" s="1"/>
  <c r="T21" i="62"/>
  <c r="O24" i="62"/>
  <c r="V24" i="62" s="1"/>
  <c r="T25" i="62"/>
  <c r="O28" i="62"/>
  <c r="V28" i="62" s="1"/>
  <c r="T29" i="62"/>
  <c r="O32" i="62"/>
  <c r="V32" i="62" s="1"/>
  <c r="T33" i="62"/>
  <c r="O19" i="63"/>
  <c r="V19" i="63" s="1"/>
  <c r="O21" i="63"/>
  <c r="V21" i="63" s="1"/>
  <c r="O31" i="63"/>
  <c r="V31" i="63" s="1"/>
  <c r="O34" i="63"/>
  <c r="V34" i="63" s="1"/>
  <c r="O11" i="65"/>
  <c r="V11" i="65" s="1"/>
  <c r="X11" i="65"/>
  <c r="T23" i="65"/>
  <c r="G23" i="65"/>
  <c r="R23" i="65" s="1"/>
  <c r="T24" i="65"/>
  <c r="G24" i="65"/>
  <c r="R24" i="65" s="1"/>
  <c r="O24" i="65"/>
  <c r="V24" i="65" s="1"/>
  <c r="O25" i="65"/>
  <c r="V25" i="65" s="1"/>
  <c r="X25" i="65"/>
  <c r="O30" i="65"/>
  <c r="V30" i="65" s="1"/>
  <c r="T15" i="66"/>
  <c r="G15" i="66"/>
  <c r="R15" i="66" s="1"/>
  <c r="T16" i="66"/>
  <c r="E40" i="66"/>
  <c r="G24" i="66"/>
  <c r="R24" i="66" s="1"/>
  <c r="T24" i="66"/>
  <c r="T28" i="66"/>
  <c r="G28" i="66"/>
  <c r="R28" i="66" s="1"/>
  <c r="T30" i="66"/>
  <c r="G30" i="66"/>
  <c r="R30" i="66" s="1"/>
  <c r="T34" i="66"/>
  <c r="T12" i="67"/>
  <c r="G12" i="67"/>
  <c r="R12" i="67" s="1"/>
  <c r="M17" i="79"/>
  <c r="X11" i="68"/>
  <c r="Y19" i="69"/>
  <c r="N40" i="69"/>
  <c r="X24" i="69"/>
  <c r="O24" i="69"/>
  <c r="V24" i="69" s="1"/>
  <c r="X31" i="69"/>
  <c r="O31" i="69"/>
  <c r="V31" i="69" s="1"/>
  <c r="X11" i="70"/>
  <c r="O11" i="70"/>
  <c r="V11" i="70" s="1"/>
  <c r="X13" i="70"/>
  <c r="O13" i="70"/>
  <c r="V13" i="70" s="1"/>
  <c r="T22" i="70"/>
  <c r="G22" i="70"/>
  <c r="R22" i="70" s="1"/>
  <c r="T34" i="70"/>
  <c r="G34" i="70"/>
  <c r="R34" i="70" s="1"/>
  <c r="T12" i="71"/>
  <c r="G12" i="71"/>
  <c r="R12" i="71" s="1"/>
  <c r="O12" i="71"/>
  <c r="V12" i="71" s="1"/>
  <c r="F40" i="71"/>
  <c r="G11" i="72"/>
  <c r="R11" i="72" s="1"/>
  <c r="T12" i="72"/>
  <c r="Y16" i="72"/>
  <c r="O16" i="72"/>
  <c r="V16" i="72" s="1"/>
  <c r="U16" i="73"/>
  <c r="G16" i="73"/>
  <c r="R16" i="73" s="1"/>
  <c r="T23" i="73"/>
  <c r="G23" i="73"/>
  <c r="R23" i="73" s="1"/>
  <c r="U31" i="73"/>
  <c r="G31" i="73"/>
  <c r="R31" i="73" s="1"/>
  <c r="Y13" i="74"/>
  <c r="O13" i="74"/>
  <c r="V13" i="74" s="1"/>
  <c r="T28" i="65"/>
  <c r="G28" i="65"/>
  <c r="R28" i="65" s="1"/>
  <c r="O14" i="54"/>
  <c r="V14" i="54" s="1"/>
  <c r="O16" i="54"/>
  <c r="V16" i="54" s="1"/>
  <c r="M40" i="54"/>
  <c r="O20" i="54"/>
  <c r="V20" i="54" s="1"/>
  <c r="O22" i="54"/>
  <c r="V22" i="54" s="1"/>
  <c r="O24" i="54"/>
  <c r="V24" i="54" s="1"/>
  <c r="O26" i="54"/>
  <c r="V26" i="54" s="1"/>
  <c r="O28" i="54"/>
  <c r="V28" i="54" s="1"/>
  <c r="Y11" i="62"/>
  <c r="G15" i="62"/>
  <c r="R15" i="62" s="1"/>
  <c r="O15" i="62"/>
  <c r="V15" i="62" s="1"/>
  <c r="T16" i="62"/>
  <c r="N40" i="62"/>
  <c r="G19" i="62"/>
  <c r="R19" i="62" s="1"/>
  <c r="O19" i="62"/>
  <c r="V19" i="62" s="1"/>
  <c r="T20" i="62"/>
  <c r="G23" i="62"/>
  <c r="R23" i="62" s="1"/>
  <c r="O23" i="62"/>
  <c r="V23" i="62" s="1"/>
  <c r="T24" i="62"/>
  <c r="G27" i="62"/>
  <c r="R27" i="62" s="1"/>
  <c r="O27" i="62"/>
  <c r="V27" i="62" s="1"/>
  <c r="T28" i="62"/>
  <c r="G31" i="62"/>
  <c r="R31" i="62" s="1"/>
  <c r="O31" i="62"/>
  <c r="V31" i="62" s="1"/>
  <c r="T32" i="62"/>
  <c r="M40" i="62"/>
  <c r="G21" i="63"/>
  <c r="R21" i="63" s="1"/>
  <c r="O23" i="63"/>
  <c r="V23" i="63" s="1"/>
  <c r="O28" i="63"/>
  <c r="V28" i="63" s="1"/>
  <c r="T13" i="65"/>
  <c r="G13" i="65"/>
  <c r="R13" i="65" s="1"/>
  <c r="Y13" i="65"/>
  <c r="Y28" i="65"/>
  <c r="O28" i="65"/>
  <c r="V28" i="65" s="1"/>
  <c r="X11" i="66"/>
  <c r="O11" i="66"/>
  <c r="V11" i="66" s="1"/>
  <c r="X13" i="66"/>
  <c r="O13" i="66"/>
  <c r="V13" i="66" s="1"/>
  <c r="O21" i="66"/>
  <c r="V21" i="66" s="1"/>
  <c r="G22" i="66"/>
  <c r="R22" i="66" s="1"/>
  <c r="U25" i="66"/>
  <c r="G25" i="66"/>
  <c r="R25" i="66" s="1"/>
  <c r="N40" i="66"/>
  <c r="Y13" i="67"/>
  <c r="O13" i="67"/>
  <c r="V13" i="67" s="1"/>
  <c r="O12" i="68"/>
  <c r="V12" i="68" s="1"/>
  <c r="X12" i="68"/>
  <c r="X17" i="69"/>
  <c r="O17" i="69"/>
  <c r="V17" i="69" s="1"/>
  <c r="M40" i="69"/>
  <c r="O18" i="69"/>
  <c r="V18" i="69" s="1"/>
  <c r="G19" i="70"/>
  <c r="R19" i="70" s="1"/>
  <c r="T19" i="70"/>
  <c r="T20" i="70"/>
  <c r="G20" i="70"/>
  <c r="R20" i="70" s="1"/>
  <c r="U32" i="70"/>
  <c r="G32" i="70"/>
  <c r="R32" i="70" s="1"/>
  <c r="F40" i="70"/>
  <c r="X13" i="71"/>
  <c r="U20" i="74"/>
  <c r="F40" i="74"/>
  <c r="T21" i="66"/>
  <c r="M42" i="67"/>
  <c r="F42" i="68"/>
  <c r="U14" i="68"/>
  <c r="N18" i="79"/>
  <c r="N42" i="69"/>
  <c r="E40" i="69"/>
  <c r="N40" i="70"/>
  <c r="O21" i="70"/>
  <c r="V21" i="70" s="1"/>
  <c r="O33" i="70"/>
  <c r="V33" i="70" s="1"/>
  <c r="G16" i="71"/>
  <c r="R16" i="71" s="1"/>
  <c r="G21" i="71"/>
  <c r="R21" i="71" s="1"/>
  <c r="X34" i="72"/>
  <c r="O34" i="72"/>
  <c r="V34" i="72" s="1"/>
  <c r="T24" i="73"/>
  <c r="G24" i="73"/>
  <c r="R24" i="73" s="1"/>
  <c r="G17" i="76"/>
  <c r="R17" i="76" s="1"/>
  <c r="T17" i="76"/>
  <c r="T18" i="76"/>
  <c r="G18" i="76"/>
  <c r="R18" i="76" s="1"/>
  <c r="E40" i="76"/>
  <c r="T22" i="76"/>
  <c r="G22" i="76"/>
  <c r="R22" i="76" s="1"/>
  <c r="T29" i="76"/>
  <c r="T34" i="76"/>
  <c r="G34" i="76"/>
  <c r="R34" i="76" s="1"/>
  <c r="G12" i="65"/>
  <c r="R12" i="65" s="1"/>
  <c r="O22" i="65"/>
  <c r="V22" i="65" s="1"/>
  <c r="O27" i="65"/>
  <c r="V27" i="65" s="1"/>
  <c r="O33" i="65"/>
  <c r="V33" i="65" s="1"/>
  <c r="T18" i="66"/>
  <c r="O20" i="66"/>
  <c r="V20" i="66" s="1"/>
  <c r="G29" i="66"/>
  <c r="R29" i="66" s="1"/>
  <c r="T29" i="66"/>
  <c r="G33" i="66"/>
  <c r="R33" i="66" s="1"/>
  <c r="O34" i="66"/>
  <c r="V34" i="66" s="1"/>
  <c r="G21" i="67"/>
  <c r="R21" i="67" s="1"/>
  <c r="G27" i="67"/>
  <c r="R27" i="67" s="1"/>
  <c r="G13" i="69"/>
  <c r="R13" i="69" s="1"/>
  <c r="T13" i="69"/>
  <c r="O21" i="69"/>
  <c r="V21" i="69" s="1"/>
  <c r="O28" i="69"/>
  <c r="V28" i="69" s="1"/>
  <c r="T18" i="70"/>
  <c r="O20" i="70"/>
  <c r="V20" i="70" s="1"/>
  <c r="O22" i="70"/>
  <c r="V22" i="70" s="1"/>
  <c r="T23" i="70"/>
  <c r="G23" i="70"/>
  <c r="R23" i="70" s="1"/>
  <c r="O24" i="70"/>
  <c r="V24" i="70" s="1"/>
  <c r="X24" i="70"/>
  <c r="G25" i="70"/>
  <c r="R25" i="70" s="1"/>
  <c r="T25" i="70"/>
  <c r="O34" i="70"/>
  <c r="V34" i="70" s="1"/>
  <c r="M42" i="71"/>
  <c r="X26" i="72"/>
  <c r="O26" i="72"/>
  <c r="V26" i="72" s="1"/>
  <c r="Y32" i="72"/>
  <c r="O32" i="72"/>
  <c r="V32" i="72" s="1"/>
  <c r="T19" i="73"/>
  <c r="G19" i="73"/>
  <c r="R19" i="73" s="1"/>
  <c r="O21" i="73"/>
  <c r="V21" i="73" s="1"/>
  <c r="M40" i="73"/>
  <c r="X21" i="73"/>
  <c r="O22" i="73"/>
  <c r="V22" i="73" s="1"/>
  <c r="X22" i="73"/>
  <c r="N40" i="73"/>
  <c r="X27" i="75"/>
  <c r="O27" i="75"/>
  <c r="V27" i="75" s="1"/>
  <c r="X28" i="75"/>
  <c r="O28" i="75"/>
  <c r="V28" i="75" s="1"/>
  <c r="M40" i="75"/>
  <c r="T14" i="76"/>
  <c r="T19" i="76"/>
  <c r="G23" i="76"/>
  <c r="R23" i="76" s="1"/>
  <c r="T23" i="76"/>
  <c r="T24" i="76"/>
  <c r="F14" i="79"/>
  <c r="O15" i="66"/>
  <c r="V15" i="66" s="1"/>
  <c r="O16" i="66"/>
  <c r="V16" i="66" s="1"/>
  <c r="O22" i="66"/>
  <c r="V22" i="66" s="1"/>
  <c r="O23" i="66"/>
  <c r="V23" i="66" s="1"/>
  <c r="O24" i="66"/>
  <c r="V24" i="66" s="1"/>
  <c r="O30" i="66"/>
  <c r="V30" i="66" s="1"/>
  <c r="O31" i="66"/>
  <c r="V31" i="66" s="1"/>
  <c r="O32" i="66"/>
  <c r="V32" i="66" s="1"/>
  <c r="F40" i="66"/>
  <c r="G14" i="67"/>
  <c r="R14" i="67" s="1"/>
  <c r="G17" i="67"/>
  <c r="R17" i="67" s="1"/>
  <c r="G22" i="67"/>
  <c r="R22" i="67" s="1"/>
  <c r="G24" i="67"/>
  <c r="R24" i="67" s="1"/>
  <c r="G29" i="67"/>
  <c r="R29" i="67" s="1"/>
  <c r="E18" i="79"/>
  <c r="T11" i="69"/>
  <c r="O15" i="70"/>
  <c r="V15" i="70" s="1"/>
  <c r="O16" i="70"/>
  <c r="V16" i="70" s="1"/>
  <c r="O26" i="70"/>
  <c r="V26" i="70" s="1"/>
  <c r="O27" i="70"/>
  <c r="V27" i="70" s="1"/>
  <c r="O28" i="70"/>
  <c r="V28" i="70" s="1"/>
  <c r="O29" i="70"/>
  <c r="V29" i="70" s="1"/>
  <c r="G15" i="71"/>
  <c r="R15" i="71" s="1"/>
  <c r="G25" i="71"/>
  <c r="R25" i="71" s="1"/>
  <c r="G28" i="71"/>
  <c r="R28" i="71" s="1"/>
  <c r="G33" i="71"/>
  <c r="R33" i="71" s="1"/>
  <c r="F35" i="72"/>
  <c r="D14" i="61" s="1"/>
  <c r="O23" i="73"/>
  <c r="V23" i="73" s="1"/>
  <c r="X19" i="75"/>
  <c r="O19" i="75"/>
  <c r="V19" i="75" s="1"/>
  <c r="X22" i="75"/>
  <c r="O22" i="75"/>
  <c r="V22" i="75" s="1"/>
  <c r="X34" i="75"/>
  <c r="O34" i="75"/>
  <c r="V34" i="75" s="1"/>
  <c r="O17" i="76"/>
  <c r="V17" i="76" s="1"/>
  <c r="O22" i="76"/>
  <c r="V22" i="76" s="1"/>
  <c r="G20" i="71"/>
  <c r="R20" i="71" s="1"/>
  <c r="G23" i="71"/>
  <c r="R23" i="71" s="1"/>
  <c r="G26" i="71"/>
  <c r="R26" i="71" s="1"/>
  <c r="G31" i="71"/>
  <c r="R31" i="71" s="1"/>
  <c r="G34" i="71"/>
  <c r="R34" i="71" s="1"/>
  <c r="X14" i="72"/>
  <c r="O14" i="72"/>
  <c r="V14" i="72" s="1"/>
  <c r="X22" i="72"/>
  <c r="O22" i="72"/>
  <c r="V22" i="72" s="1"/>
  <c r="X30" i="72"/>
  <c r="O30" i="72"/>
  <c r="V30" i="72" s="1"/>
  <c r="T18" i="73"/>
  <c r="E40" i="73"/>
  <c r="G18" i="73"/>
  <c r="R18" i="73" s="1"/>
  <c r="T22" i="73"/>
  <c r="G22" i="73"/>
  <c r="R22" i="73" s="1"/>
  <c r="X24" i="73"/>
  <c r="O24" i="73"/>
  <c r="V24" i="73" s="1"/>
  <c r="X33" i="73"/>
  <c r="O33" i="73"/>
  <c r="V33" i="73" s="1"/>
  <c r="G15" i="74"/>
  <c r="R15" i="74" s="1"/>
  <c r="G21" i="74"/>
  <c r="R21" i="74" s="1"/>
  <c r="G34" i="74"/>
  <c r="R34" i="74" s="1"/>
  <c r="G12" i="76"/>
  <c r="R12" i="76" s="1"/>
  <c r="Y18" i="76"/>
  <c r="N40" i="76"/>
  <c r="G28" i="76"/>
  <c r="R28" i="76" s="1"/>
  <c r="T28" i="76"/>
  <c r="G26" i="77"/>
  <c r="R26" i="77" s="1"/>
  <c r="G29" i="77"/>
  <c r="R29" i="77" s="1"/>
  <c r="G13" i="73"/>
  <c r="R13" i="73" s="1"/>
  <c r="G16" i="74"/>
  <c r="R16" i="74" s="1"/>
  <c r="G32" i="74"/>
  <c r="R32" i="74" s="1"/>
  <c r="G13" i="76"/>
  <c r="R13" i="76" s="1"/>
  <c r="O25" i="76"/>
  <c r="V25" i="76" s="1"/>
  <c r="G15" i="77"/>
  <c r="R15" i="77" s="1"/>
  <c r="G21" i="77"/>
  <c r="R21" i="77" s="1"/>
  <c r="G14" i="74"/>
  <c r="R14" i="74" s="1"/>
  <c r="G17" i="74"/>
  <c r="R17" i="74" s="1"/>
  <c r="G20" i="74"/>
  <c r="R20" i="74" s="1"/>
  <c r="G27" i="74"/>
  <c r="R27" i="74" s="1"/>
  <c r="G30" i="74"/>
  <c r="R30" i="74" s="1"/>
  <c r="G33" i="74"/>
  <c r="R33" i="74" s="1"/>
  <c r="O14" i="76"/>
  <c r="V14" i="76" s="1"/>
  <c r="G16" i="77"/>
  <c r="R16" i="77" s="1"/>
  <c r="G19" i="77"/>
  <c r="R19" i="77" s="1"/>
  <c r="G22" i="77"/>
  <c r="R22" i="77" s="1"/>
  <c r="G25" i="77"/>
  <c r="R25" i="77" s="1"/>
  <c r="B37" i="61"/>
  <c r="B16" i="61"/>
  <c r="B9" i="61"/>
  <c r="B10" i="61"/>
  <c r="E35" i="54"/>
  <c r="C4" i="61" s="1"/>
  <c r="N35" i="54"/>
  <c r="H4" i="61" s="1"/>
  <c r="E42" i="54"/>
  <c r="N42" i="54"/>
  <c r="F35" i="62"/>
  <c r="D5" i="61" s="1"/>
  <c r="F42" i="62"/>
  <c r="E13" i="79"/>
  <c r="E42" i="63"/>
  <c r="E35" i="63"/>
  <c r="C6" i="61" s="1"/>
  <c r="N13" i="79"/>
  <c r="N42" i="63"/>
  <c r="N35" i="63"/>
  <c r="H6" i="61" s="1"/>
  <c r="Y13" i="54"/>
  <c r="O18" i="54"/>
  <c r="V18" i="54" s="1"/>
  <c r="O30" i="54"/>
  <c r="V30" i="54" s="1"/>
  <c r="O31" i="54"/>
  <c r="V31" i="54" s="1"/>
  <c r="O32" i="54"/>
  <c r="V32" i="54" s="1"/>
  <c r="O33" i="54"/>
  <c r="V33" i="54" s="1"/>
  <c r="O34" i="54"/>
  <c r="V34" i="54" s="1"/>
  <c r="F35" i="54"/>
  <c r="D4" i="61" s="1"/>
  <c r="F42" i="54"/>
  <c r="G18" i="62"/>
  <c r="R18" i="62" s="1"/>
  <c r="F13" i="79"/>
  <c r="F42" i="63"/>
  <c r="F35" i="63"/>
  <c r="D6" i="61" s="1"/>
  <c r="O11" i="63"/>
  <c r="O12" i="63"/>
  <c r="V12" i="63" s="1"/>
  <c r="G14" i="54"/>
  <c r="R14" i="54" s="1"/>
  <c r="G15" i="54"/>
  <c r="R15" i="54" s="1"/>
  <c r="G16" i="54"/>
  <c r="R16" i="54" s="1"/>
  <c r="G17" i="54"/>
  <c r="R17" i="54" s="1"/>
  <c r="G18" i="54"/>
  <c r="R18" i="54" s="1"/>
  <c r="G19" i="54"/>
  <c r="R19" i="54" s="1"/>
  <c r="G20" i="54"/>
  <c r="R20" i="54" s="1"/>
  <c r="G21" i="54"/>
  <c r="R21" i="54" s="1"/>
  <c r="G22" i="54"/>
  <c r="R22" i="54" s="1"/>
  <c r="G23" i="54"/>
  <c r="R23" i="54" s="1"/>
  <c r="G24" i="54"/>
  <c r="R24" i="54" s="1"/>
  <c r="G25" i="54"/>
  <c r="R25" i="54" s="1"/>
  <c r="G26" i="54"/>
  <c r="R26" i="54" s="1"/>
  <c r="G27" i="54"/>
  <c r="R27" i="54" s="1"/>
  <c r="G28" i="54"/>
  <c r="R28" i="54" s="1"/>
  <c r="G29" i="54"/>
  <c r="R29" i="54" s="1"/>
  <c r="G30" i="54"/>
  <c r="R30" i="54" s="1"/>
  <c r="G31" i="54"/>
  <c r="R31" i="54" s="1"/>
  <c r="G32" i="54"/>
  <c r="R32" i="54" s="1"/>
  <c r="G33" i="54"/>
  <c r="R33" i="54" s="1"/>
  <c r="G34" i="54"/>
  <c r="R34" i="54" s="1"/>
  <c r="E40" i="54"/>
  <c r="N40" i="54"/>
  <c r="F12" i="79"/>
  <c r="O11" i="62"/>
  <c r="O12" i="62"/>
  <c r="V12" i="62" s="1"/>
  <c r="O13" i="62"/>
  <c r="V13" i="62" s="1"/>
  <c r="M35" i="62"/>
  <c r="G5" i="61" s="1"/>
  <c r="F40" i="62"/>
  <c r="M42" i="62"/>
  <c r="G11" i="63"/>
  <c r="G12" i="63"/>
  <c r="R12" i="63" s="1"/>
  <c r="G13" i="63"/>
  <c r="R13" i="63" s="1"/>
  <c r="O11" i="54"/>
  <c r="M35" i="54"/>
  <c r="G4" i="61" s="1"/>
  <c r="M42" i="54"/>
  <c r="G11" i="62"/>
  <c r="X11" i="62"/>
  <c r="E35" i="62"/>
  <c r="C5" i="61" s="1"/>
  <c r="N35" i="62"/>
  <c r="H5" i="61" s="1"/>
  <c r="E42" i="62"/>
  <c r="N42" i="62"/>
  <c r="M13" i="79"/>
  <c r="O13" i="79" s="1"/>
  <c r="M42" i="63"/>
  <c r="M35" i="63"/>
  <c r="G6" i="61" s="1"/>
  <c r="T11" i="63"/>
  <c r="Y11" i="63"/>
  <c r="X13" i="63"/>
  <c r="O13" i="63"/>
  <c r="V13" i="63" s="1"/>
  <c r="G14" i="63"/>
  <c r="R14" i="63" s="1"/>
  <c r="G15" i="63"/>
  <c r="R15" i="63" s="1"/>
  <c r="X15" i="63"/>
  <c r="G16" i="63"/>
  <c r="R16" i="63" s="1"/>
  <c r="X16" i="63"/>
  <c r="G17" i="63"/>
  <c r="R17" i="63" s="1"/>
  <c r="X17" i="63"/>
  <c r="G18" i="63"/>
  <c r="R18" i="63" s="1"/>
  <c r="X18" i="63"/>
  <c r="G19" i="63"/>
  <c r="R19" i="63" s="1"/>
  <c r="G22" i="63"/>
  <c r="R22" i="63" s="1"/>
  <c r="X22" i="63"/>
  <c r="G23" i="63"/>
  <c r="R23" i="63" s="1"/>
  <c r="G24" i="63"/>
  <c r="R24" i="63" s="1"/>
  <c r="G25" i="63"/>
  <c r="R25" i="63" s="1"/>
  <c r="G26" i="63"/>
  <c r="R26" i="63" s="1"/>
  <c r="G27" i="63"/>
  <c r="R27" i="63" s="1"/>
  <c r="G28" i="63"/>
  <c r="R28" i="63" s="1"/>
  <c r="G29" i="63"/>
  <c r="R29" i="63" s="1"/>
  <c r="G30" i="63"/>
  <c r="R30" i="63" s="1"/>
  <c r="G31" i="63"/>
  <c r="R31" i="63" s="1"/>
  <c r="G32" i="63"/>
  <c r="R32" i="63" s="1"/>
  <c r="G33" i="63"/>
  <c r="R33" i="63" s="1"/>
  <c r="G34" i="63"/>
  <c r="R34" i="63" s="1"/>
  <c r="E40" i="63"/>
  <c r="N40" i="63"/>
  <c r="E40" i="65"/>
  <c r="E15" i="79"/>
  <c r="T11" i="66"/>
  <c r="E42" i="66"/>
  <c r="E35" i="66"/>
  <c r="C8" i="61" s="1"/>
  <c r="G11" i="66"/>
  <c r="T13" i="66"/>
  <c r="G13" i="66"/>
  <c r="R13" i="66" s="1"/>
  <c r="X14" i="66"/>
  <c r="X16" i="66"/>
  <c r="X20" i="66"/>
  <c r="X24" i="66"/>
  <c r="X28" i="66"/>
  <c r="X32" i="66"/>
  <c r="F16" i="79"/>
  <c r="U11" i="67"/>
  <c r="F42" i="67"/>
  <c r="F35" i="67"/>
  <c r="D9" i="61" s="1"/>
  <c r="X15" i="67"/>
  <c r="O15" i="67"/>
  <c r="V15" i="67" s="1"/>
  <c r="T17" i="67"/>
  <c r="X19" i="67"/>
  <c r="O19" i="67"/>
  <c r="V19" i="67" s="1"/>
  <c r="T21" i="67"/>
  <c r="X23" i="67"/>
  <c r="O23" i="67"/>
  <c r="V23" i="67" s="1"/>
  <c r="T25" i="67"/>
  <c r="X27" i="67"/>
  <c r="O27" i="67"/>
  <c r="V27" i="67" s="1"/>
  <c r="T29" i="67"/>
  <c r="X31" i="67"/>
  <c r="O31" i="67"/>
  <c r="V31" i="67" s="1"/>
  <c r="T33" i="67"/>
  <c r="N35" i="67"/>
  <c r="H9" i="61" s="1"/>
  <c r="E42" i="67"/>
  <c r="T14" i="68"/>
  <c r="G14" i="68"/>
  <c r="R14" i="68" s="1"/>
  <c r="T17" i="68"/>
  <c r="G17" i="68"/>
  <c r="R17" i="68" s="1"/>
  <c r="Y18" i="68"/>
  <c r="N40" i="68"/>
  <c r="O18" i="68"/>
  <c r="V18" i="68" s="1"/>
  <c r="T21" i="68"/>
  <c r="G21" i="68"/>
  <c r="R21" i="68" s="1"/>
  <c r="Y22" i="68"/>
  <c r="O22" i="68"/>
  <c r="V22" i="68" s="1"/>
  <c r="T25" i="68"/>
  <c r="G25" i="68"/>
  <c r="R25" i="68" s="1"/>
  <c r="Y26" i="68"/>
  <c r="O26" i="68"/>
  <c r="V26" i="68" s="1"/>
  <c r="T29" i="68"/>
  <c r="G29" i="68"/>
  <c r="R29" i="68" s="1"/>
  <c r="Y30" i="68"/>
  <c r="O30" i="68"/>
  <c r="V30" i="68" s="1"/>
  <c r="T33" i="68"/>
  <c r="G33" i="68"/>
  <c r="R33" i="68" s="1"/>
  <c r="Y34" i="68"/>
  <c r="O34" i="68"/>
  <c r="V34" i="68" s="1"/>
  <c r="M18" i="79"/>
  <c r="O18" i="79" s="1"/>
  <c r="M42" i="69"/>
  <c r="M35" i="69"/>
  <c r="G11" i="61" s="1"/>
  <c r="X11" i="69"/>
  <c r="O11" i="69"/>
  <c r="X12" i="69"/>
  <c r="O12" i="69"/>
  <c r="V12" i="69" s="1"/>
  <c r="F40" i="69"/>
  <c r="U18" i="69"/>
  <c r="G18" i="69"/>
  <c r="R18" i="69" s="1"/>
  <c r="U22" i="69"/>
  <c r="G22" i="69"/>
  <c r="R22" i="69" s="1"/>
  <c r="U26" i="69"/>
  <c r="G26" i="69"/>
  <c r="R26" i="69" s="1"/>
  <c r="U30" i="69"/>
  <c r="G30" i="69"/>
  <c r="R30" i="69" s="1"/>
  <c r="E19" i="79"/>
  <c r="T11" i="70"/>
  <c r="E42" i="70"/>
  <c r="E35" i="70"/>
  <c r="C12" i="61" s="1"/>
  <c r="G11" i="70"/>
  <c r="O14" i="70"/>
  <c r="V14" i="70" s="1"/>
  <c r="M42" i="70"/>
  <c r="M35" i="70"/>
  <c r="G12" i="61" s="1"/>
  <c r="T33" i="71"/>
  <c r="X34" i="71"/>
  <c r="O34" i="71"/>
  <c r="V34" i="71" s="1"/>
  <c r="O13" i="72"/>
  <c r="V13" i="72" s="1"/>
  <c r="X13" i="72"/>
  <c r="Y21" i="72"/>
  <c r="O21" i="72"/>
  <c r="V21" i="72" s="1"/>
  <c r="Y14" i="63"/>
  <c r="Y33" i="63"/>
  <c r="Y34" i="63"/>
  <c r="F40" i="63"/>
  <c r="M14" i="79"/>
  <c r="M42" i="65"/>
  <c r="M35" i="65"/>
  <c r="G7" i="61" s="1"/>
  <c r="O14" i="65"/>
  <c r="V14" i="65" s="1"/>
  <c r="O15" i="65"/>
  <c r="V15" i="65" s="1"/>
  <c r="O16" i="65"/>
  <c r="V16" i="65" s="1"/>
  <c r="O17" i="65"/>
  <c r="V17" i="65" s="1"/>
  <c r="F40" i="65"/>
  <c r="O18" i="65"/>
  <c r="V18" i="65" s="1"/>
  <c r="O19" i="65"/>
  <c r="V19" i="65" s="1"/>
  <c r="O20" i="65"/>
  <c r="V20" i="65" s="1"/>
  <c r="O21" i="65"/>
  <c r="V21" i="65" s="1"/>
  <c r="G25" i="65"/>
  <c r="R25" i="65" s="1"/>
  <c r="G29" i="65"/>
  <c r="R29" i="65" s="1"/>
  <c r="G33" i="65"/>
  <c r="R33" i="65" s="1"/>
  <c r="F35" i="65"/>
  <c r="D7" i="61" s="1"/>
  <c r="M40" i="65"/>
  <c r="F15" i="79"/>
  <c r="F42" i="66"/>
  <c r="F35" i="66"/>
  <c r="D8" i="61" s="1"/>
  <c r="U11" i="66"/>
  <c r="T12" i="66"/>
  <c r="G12" i="66"/>
  <c r="R12" i="66" s="1"/>
  <c r="O12" i="66"/>
  <c r="V12" i="66" s="1"/>
  <c r="X17" i="66"/>
  <c r="X21" i="66"/>
  <c r="X25" i="66"/>
  <c r="X29" i="66"/>
  <c r="X33" i="66"/>
  <c r="M35" i="66"/>
  <c r="G8" i="61" s="1"/>
  <c r="G11" i="67"/>
  <c r="G13" i="67"/>
  <c r="R13" i="67" s="1"/>
  <c r="T14" i="67"/>
  <c r="T16" i="67"/>
  <c r="X18" i="67"/>
  <c r="M40" i="67"/>
  <c r="O18" i="67"/>
  <c r="V18" i="67" s="1"/>
  <c r="T20" i="67"/>
  <c r="X22" i="67"/>
  <c r="O22" i="67"/>
  <c r="V22" i="67" s="1"/>
  <c r="T24" i="67"/>
  <c r="X26" i="67"/>
  <c r="O26" i="67"/>
  <c r="V26" i="67" s="1"/>
  <c r="T28" i="67"/>
  <c r="X30" i="67"/>
  <c r="O30" i="67"/>
  <c r="V30" i="67" s="1"/>
  <c r="T32" i="67"/>
  <c r="X34" i="67"/>
  <c r="O34" i="67"/>
  <c r="V34" i="67" s="1"/>
  <c r="Y15" i="68"/>
  <c r="O15" i="68"/>
  <c r="V15" i="68" s="1"/>
  <c r="T18" i="68"/>
  <c r="E40" i="68"/>
  <c r="G18" i="68"/>
  <c r="R18" i="68" s="1"/>
  <c r="Y19" i="68"/>
  <c r="O19" i="68"/>
  <c r="V19" i="68" s="1"/>
  <c r="T22" i="68"/>
  <c r="G22" i="68"/>
  <c r="R22" i="68" s="1"/>
  <c r="Y23" i="68"/>
  <c r="O23" i="68"/>
  <c r="V23" i="68" s="1"/>
  <c r="T26" i="68"/>
  <c r="G26" i="68"/>
  <c r="R26" i="68" s="1"/>
  <c r="Y27" i="68"/>
  <c r="O27" i="68"/>
  <c r="V27" i="68" s="1"/>
  <c r="T30" i="68"/>
  <c r="G30" i="68"/>
  <c r="R30" i="68" s="1"/>
  <c r="Y31" i="68"/>
  <c r="O31" i="68"/>
  <c r="V31" i="68" s="1"/>
  <c r="T34" i="68"/>
  <c r="G34" i="68"/>
  <c r="R34" i="68" s="1"/>
  <c r="U17" i="69"/>
  <c r="G17" i="69"/>
  <c r="R17" i="69" s="1"/>
  <c r="U21" i="69"/>
  <c r="G21" i="69"/>
  <c r="R21" i="69" s="1"/>
  <c r="U25" i="69"/>
  <c r="G25" i="69"/>
  <c r="R25" i="69" s="1"/>
  <c r="U29" i="69"/>
  <c r="G29" i="69"/>
  <c r="R29" i="69" s="1"/>
  <c r="U33" i="69"/>
  <c r="G33" i="69"/>
  <c r="R33" i="69" s="1"/>
  <c r="Y12" i="70"/>
  <c r="O12" i="70"/>
  <c r="V12" i="70" s="1"/>
  <c r="N42" i="71"/>
  <c r="Y14" i="71"/>
  <c r="N35" i="71"/>
  <c r="H13" i="61" s="1"/>
  <c r="X23" i="71"/>
  <c r="O23" i="71"/>
  <c r="V23" i="71" s="1"/>
  <c r="O12" i="72"/>
  <c r="V12" i="72" s="1"/>
  <c r="X12" i="72"/>
  <c r="T18" i="72"/>
  <c r="E40" i="72"/>
  <c r="G18" i="72"/>
  <c r="R18" i="72" s="1"/>
  <c r="E23" i="79"/>
  <c r="T11" i="74"/>
  <c r="E35" i="74"/>
  <c r="C16" i="61" s="1"/>
  <c r="G11" i="74"/>
  <c r="E42" i="74"/>
  <c r="N35" i="74"/>
  <c r="H16" i="61" s="1"/>
  <c r="E14" i="79"/>
  <c r="E42" i="65"/>
  <c r="E35" i="65"/>
  <c r="C7" i="61" s="1"/>
  <c r="N14" i="79"/>
  <c r="N42" i="65"/>
  <c r="N35" i="65"/>
  <c r="H7" i="61" s="1"/>
  <c r="U11" i="65"/>
  <c r="G14" i="65"/>
  <c r="R14" i="65" s="1"/>
  <c r="G15" i="65"/>
  <c r="R15" i="65" s="1"/>
  <c r="G16" i="65"/>
  <c r="R16" i="65" s="1"/>
  <c r="G17" i="65"/>
  <c r="R17" i="65" s="1"/>
  <c r="G18" i="65"/>
  <c r="R18" i="65" s="1"/>
  <c r="G19" i="65"/>
  <c r="R19" i="65" s="1"/>
  <c r="G20" i="65"/>
  <c r="R20" i="65" s="1"/>
  <c r="G21" i="65"/>
  <c r="R21" i="65" s="1"/>
  <c r="G22" i="65"/>
  <c r="R22" i="65" s="1"/>
  <c r="G26" i="65"/>
  <c r="R26" i="65" s="1"/>
  <c r="G30" i="65"/>
  <c r="R30" i="65" s="1"/>
  <c r="G34" i="65"/>
  <c r="R34" i="65" s="1"/>
  <c r="N40" i="65"/>
  <c r="M40" i="66"/>
  <c r="O18" i="66"/>
  <c r="V18" i="66" s="1"/>
  <c r="X18" i="66"/>
  <c r="X22" i="66"/>
  <c r="X26" i="66"/>
  <c r="X30" i="66"/>
  <c r="X34" i="66"/>
  <c r="T15" i="67"/>
  <c r="X17" i="67"/>
  <c r="O17" i="67"/>
  <c r="V17" i="67" s="1"/>
  <c r="N40" i="67"/>
  <c r="T19" i="67"/>
  <c r="X21" i="67"/>
  <c r="O21" i="67"/>
  <c r="V21" i="67" s="1"/>
  <c r="T23" i="67"/>
  <c r="X25" i="67"/>
  <c r="O25" i="67"/>
  <c r="V25" i="67" s="1"/>
  <c r="T27" i="67"/>
  <c r="X29" i="67"/>
  <c r="O29" i="67"/>
  <c r="V29" i="67" s="1"/>
  <c r="T31" i="67"/>
  <c r="X33" i="67"/>
  <c r="O33" i="67"/>
  <c r="V33" i="67" s="1"/>
  <c r="E35" i="67"/>
  <c r="C9" i="61" s="1"/>
  <c r="N42" i="67"/>
  <c r="T15" i="68"/>
  <c r="G15" i="68"/>
  <c r="R15" i="68" s="1"/>
  <c r="Y16" i="68"/>
  <c r="O16" i="68"/>
  <c r="V16" i="68" s="1"/>
  <c r="T19" i="68"/>
  <c r="G19" i="68"/>
  <c r="R19" i="68" s="1"/>
  <c r="Y20" i="68"/>
  <c r="O20" i="68"/>
  <c r="V20" i="68" s="1"/>
  <c r="T23" i="68"/>
  <c r="G23" i="68"/>
  <c r="R23" i="68" s="1"/>
  <c r="Y24" i="68"/>
  <c r="O24" i="68"/>
  <c r="V24" i="68" s="1"/>
  <c r="T27" i="68"/>
  <c r="G27" i="68"/>
  <c r="R27" i="68" s="1"/>
  <c r="Y28" i="68"/>
  <c r="O28" i="68"/>
  <c r="V28" i="68" s="1"/>
  <c r="T31" i="68"/>
  <c r="G31" i="68"/>
  <c r="R31" i="68" s="1"/>
  <c r="Y32" i="68"/>
  <c r="O32" i="68"/>
  <c r="V32" i="68" s="1"/>
  <c r="E35" i="68"/>
  <c r="C10" i="61" s="1"/>
  <c r="E42" i="68"/>
  <c r="U16" i="69"/>
  <c r="G16" i="69"/>
  <c r="R16" i="69" s="1"/>
  <c r="U20" i="69"/>
  <c r="G20" i="69"/>
  <c r="R20" i="69" s="1"/>
  <c r="U24" i="69"/>
  <c r="G24" i="69"/>
  <c r="R24" i="69" s="1"/>
  <c r="U28" i="69"/>
  <c r="G28" i="69"/>
  <c r="R28" i="69" s="1"/>
  <c r="U32" i="69"/>
  <c r="G32" i="69"/>
  <c r="R32" i="69" s="1"/>
  <c r="T13" i="70"/>
  <c r="G13" i="70"/>
  <c r="R13" i="70" s="1"/>
  <c r="X15" i="71"/>
  <c r="O15" i="71"/>
  <c r="V15" i="71" s="1"/>
  <c r="M35" i="71"/>
  <c r="G13" i="61" s="1"/>
  <c r="X19" i="71"/>
  <c r="O19" i="71"/>
  <c r="V19" i="71" s="1"/>
  <c r="T25" i="71"/>
  <c r="X26" i="71"/>
  <c r="O26" i="71"/>
  <c r="V26" i="71" s="1"/>
  <c r="T30" i="71"/>
  <c r="T34" i="72"/>
  <c r="G34" i="72"/>
  <c r="R34" i="72" s="1"/>
  <c r="O13" i="75"/>
  <c r="V13" i="75" s="1"/>
  <c r="X13" i="75"/>
  <c r="O18" i="63"/>
  <c r="V18" i="63" s="1"/>
  <c r="F42" i="65"/>
  <c r="N15" i="79"/>
  <c r="Y11" i="66"/>
  <c r="N42" i="66"/>
  <c r="N35" i="66"/>
  <c r="H8" i="61" s="1"/>
  <c r="X15" i="66"/>
  <c r="X19" i="66"/>
  <c r="X23" i="66"/>
  <c r="X27" i="66"/>
  <c r="X31" i="66"/>
  <c r="M42" i="66"/>
  <c r="X14" i="67"/>
  <c r="O14" i="67"/>
  <c r="V14" i="67" s="1"/>
  <c r="X16" i="67"/>
  <c r="O16" i="67"/>
  <c r="V16" i="67" s="1"/>
  <c r="E40" i="67"/>
  <c r="G18" i="67"/>
  <c r="R18" i="67" s="1"/>
  <c r="T18" i="67"/>
  <c r="X20" i="67"/>
  <c r="O20" i="67"/>
  <c r="V20" i="67" s="1"/>
  <c r="T22" i="67"/>
  <c r="X24" i="67"/>
  <c r="O24" i="67"/>
  <c r="V24" i="67" s="1"/>
  <c r="T26" i="67"/>
  <c r="X28" i="67"/>
  <c r="O28" i="67"/>
  <c r="V28" i="67" s="1"/>
  <c r="T30" i="67"/>
  <c r="X32" i="67"/>
  <c r="O32" i="67"/>
  <c r="V32" i="67" s="1"/>
  <c r="T34" i="67"/>
  <c r="M35" i="67"/>
  <c r="G9" i="61" s="1"/>
  <c r="Y14" i="68"/>
  <c r="O14" i="68"/>
  <c r="V14" i="68" s="1"/>
  <c r="T16" i="68"/>
  <c r="G16" i="68"/>
  <c r="R16" i="68" s="1"/>
  <c r="Y17" i="68"/>
  <c r="O17" i="68"/>
  <c r="V17" i="68" s="1"/>
  <c r="T20" i="68"/>
  <c r="G20" i="68"/>
  <c r="R20" i="68" s="1"/>
  <c r="Y21" i="68"/>
  <c r="O21" i="68"/>
  <c r="V21" i="68" s="1"/>
  <c r="T24" i="68"/>
  <c r="G24" i="68"/>
  <c r="R24" i="68" s="1"/>
  <c r="Y25" i="68"/>
  <c r="O25" i="68"/>
  <c r="V25" i="68" s="1"/>
  <c r="T28" i="68"/>
  <c r="G28" i="68"/>
  <c r="R28" i="68" s="1"/>
  <c r="Y29" i="68"/>
  <c r="O29" i="68"/>
  <c r="V29" i="68" s="1"/>
  <c r="T32" i="68"/>
  <c r="G32" i="68"/>
  <c r="R32" i="68" s="1"/>
  <c r="Y33" i="68"/>
  <c r="O33" i="68"/>
  <c r="V33" i="68" s="1"/>
  <c r="N35" i="68"/>
  <c r="H10" i="61" s="1"/>
  <c r="N42" i="68"/>
  <c r="X13" i="69"/>
  <c r="O13" i="69"/>
  <c r="V13" i="69" s="1"/>
  <c r="U14" i="69"/>
  <c r="F35" i="69"/>
  <c r="D11" i="61" s="1"/>
  <c r="G14" i="69"/>
  <c r="R14" i="69" s="1"/>
  <c r="U15" i="69"/>
  <c r="G15" i="69"/>
  <c r="R15" i="69" s="1"/>
  <c r="U19" i="69"/>
  <c r="G19" i="69"/>
  <c r="R19" i="69" s="1"/>
  <c r="U23" i="69"/>
  <c r="G23" i="69"/>
  <c r="R23" i="69" s="1"/>
  <c r="U27" i="69"/>
  <c r="G27" i="69"/>
  <c r="R27" i="69" s="1"/>
  <c r="U31" i="69"/>
  <c r="G31" i="69"/>
  <c r="R31" i="69" s="1"/>
  <c r="X14" i="70"/>
  <c r="X16" i="70"/>
  <c r="X32" i="70"/>
  <c r="F20" i="79"/>
  <c r="U11" i="71"/>
  <c r="F42" i="71"/>
  <c r="F35" i="71"/>
  <c r="D13" i="61" s="1"/>
  <c r="G11" i="71"/>
  <c r="U13" i="71"/>
  <c r="G13" i="71"/>
  <c r="R13" i="71" s="1"/>
  <c r="T17" i="71"/>
  <c r="T21" i="71"/>
  <c r="F35" i="68"/>
  <c r="D10" i="61" s="1"/>
  <c r="E42" i="69"/>
  <c r="F19" i="79"/>
  <c r="F42" i="70"/>
  <c r="F35" i="70"/>
  <c r="D12" i="61" s="1"/>
  <c r="U11" i="70"/>
  <c r="T12" i="70"/>
  <c r="G12" i="70"/>
  <c r="R12" i="70" s="1"/>
  <c r="X17" i="70"/>
  <c r="X21" i="70"/>
  <c r="X25" i="70"/>
  <c r="X29" i="70"/>
  <c r="X33" i="70"/>
  <c r="G14" i="71"/>
  <c r="R14" i="71" s="1"/>
  <c r="E35" i="71"/>
  <c r="C13" i="61" s="1"/>
  <c r="T14" i="71"/>
  <c r="T16" i="71"/>
  <c r="X18" i="71"/>
  <c r="M40" i="71"/>
  <c r="O18" i="71"/>
  <c r="V18" i="71" s="1"/>
  <c r="T20" i="71"/>
  <c r="X22" i="71"/>
  <c r="O22" i="71"/>
  <c r="V22" i="71" s="1"/>
  <c r="T24" i="71"/>
  <c r="X28" i="71"/>
  <c r="O28" i="71"/>
  <c r="V28" i="71" s="1"/>
  <c r="X31" i="71"/>
  <c r="O31" i="71"/>
  <c r="V31" i="71" s="1"/>
  <c r="T32" i="71"/>
  <c r="E42" i="71"/>
  <c r="U15" i="72"/>
  <c r="T22" i="72"/>
  <c r="G22" i="72"/>
  <c r="R22" i="72" s="1"/>
  <c r="Y25" i="72"/>
  <c r="O25" i="72"/>
  <c r="V25" i="72" s="1"/>
  <c r="U17" i="73"/>
  <c r="G17" i="73"/>
  <c r="R17" i="73" s="1"/>
  <c r="U25" i="73"/>
  <c r="G25" i="73"/>
  <c r="R25" i="73" s="1"/>
  <c r="U33" i="73"/>
  <c r="G33" i="73"/>
  <c r="R33" i="73" s="1"/>
  <c r="U13" i="74"/>
  <c r="G13" i="74"/>
  <c r="R13" i="74" s="1"/>
  <c r="F35" i="75"/>
  <c r="D17" i="61" s="1"/>
  <c r="U14" i="75"/>
  <c r="T22" i="75"/>
  <c r="G22" i="75"/>
  <c r="R22" i="75" s="1"/>
  <c r="G32" i="75"/>
  <c r="R32" i="75" s="1"/>
  <c r="T32" i="75"/>
  <c r="O15" i="76"/>
  <c r="V15" i="76" s="1"/>
  <c r="X15" i="76"/>
  <c r="O20" i="76"/>
  <c r="V20" i="76" s="1"/>
  <c r="X20" i="76"/>
  <c r="O31" i="76"/>
  <c r="V31" i="76" s="1"/>
  <c r="X31" i="76"/>
  <c r="M16" i="79"/>
  <c r="O16" i="79" s="1"/>
  <c r="E17" i="79"/>
  <c r="N17" i="79"/>
  <c r="F18" i="79"/>
  <c r="F42" i="69"/>
  <c r="M40" i="70"/>
  <c r="O18" i="70"/>
  <c r="V18" i="70" s="1"/>
  <c r="X18" i="70"/>
  <c r="X22" i="70"/>
  <c r="X26" i="70"/>
  <c r="X30" i="70"/>
  <c r="X34" i="70"/>
  <c r="T15" i="71"/>
  <c r="X17" i="71"/>
  <c r="O17" i="71"/>
  <c r="V17" i="71" s="1"/>
  <c r="N40" i="71"/>
  <c r="T19" i="71"/>
  <c r="X21" i="71"/>
  <c r="O21" i="71"/>
  <c r="V21" i="71" s="1"/>
  <c r="T23" i="71"/>
  <c r="X25" i="71"/>
  <c r="O25" i="71"/>
  <c r="V25" i="71" s="1"/>
  <c r="T26" i="71"/>
  <c r="T29" i="71"/>
  <c r="X30" i="71"/>
  <c r="O30" i="71"/>
  <c r="V30" i="71" s="1"/>
  <c r="T34" i="71"/>
  <c r="E42" i="72"/>
  <c r="T26" i="72"/>
  <c r="G26" i="72"/>
  <c r="R26" i="72" s="1"/>
  <c r="Y29" i="72"/>
  <c r="O29" i="72"/>
  <c r="V29" i="72" s="1"/>
  <c r="X13" i="73"/>
  <c r="O13" i="73"/>
  <c r="V13" i="73" s="1"/>
  <c r="Y17" i="75"/>
  <c r="O17" i="75"/>
  <c r="V17" i="75" s="1"/>
  <c r="M15" i="79"/>
  <c r="O15" i="79" s="1"/>
  <c r="E16" i="79"/>
  <c r="N16" i="79"/>
  <c r="F17" i="79"/>
  <c r="O11" i="68"/>
  <c r="M35" i="68"/>
  <c r="G10" i="61" s="1"/>
  <c r="M42" i="68"/>
  <c r="G11" i="69"/>
  <c r="O34" i="69"/>
  <c r="V34" i="69" s="1"/>
  <c r="N35" i="69"/>
  <c r="H11" i="61" s="1"/>
  <c r="Y11" i="70"/>
  <c r="N42" i="70"/>
  <c r="N35" i="70"/>
  <c r="H12" i="61" s="1"/>
  <c r="N19" i="79"/>
  <c r="X15" i="70"/>
  <c r="X19" i="70"/>
  <c r="X23" i="70"/>
  <c r="X27" i="70"/>
  <c r="X31" i="70"/>
  <c r="X14" i="71"/>
  <c r="O14" i="71"/>
  <c r="V14" i="71" s="1"/>
  <c r="M20" i="79"/>
  <c r="X16" i="71"/>
  <c r="O16" i="71"/>
  <c r="V16" i="71" s="1"/>
  <c r="E40" i="71"/>
  <c r="G18" i="71"/>
  <c r="R18" i="71" s="1"/>
  <c r="T18" i="71"/>
  <c r="X20" i="71"/>
  <c r="O20" i="71"/>
  <c r="V20" i="71" s="1"/>
  <c r="T22" i="71"/>
  <c r="X24" i="71"/>
  <c r="O24" i="71"/>
  <c r="V24" i="71" s="1"/>
  <c r="X27" i="71"/>
  <c r="O27" i="71"/>
  <c r="V27" i="71" s="1"/>
  <c r="T28" i="71"/>
  <c r="X32" i="71"/>
  <c r="O32" i="71"/>
  <c r="V32" i="71" s="1"/>
  <c r="M21" i="79"/>
  <c r="O21" i="79" s="1"/>
  <c r="M42" i="72"/>
  <c r="M35" i="72"/>
  <c r="G14" i="61" s="1"/>
  <c r="O11" i="72"/>
  <c r="Y17" i="72"/>
  <c r="N42" i="72"/>
  <c r="O17" i="72"/>
  <c r="V17" i="72" s="1"/>
  <c r="T30" i="72"/>
  <c r="G30" i="72"/>
  <c r="R30" i="72" s="1"/>
  <c r="Y33" i="72"/>
  <c r="O33" i="72"/>
  <c r="V33" i="72" s="1"/>
  <c r="M22" i="79"/>
  <c r="O22" i="79" s="1"/>
  <c r="X11" i="73"/>
  <c r="M42" i="73"/>
  <c r="M35" i="73"/>
  <c r="G15" i="61" s="1"/>
  <c r="O11" i="73"/>
  <c r="U21" i="73"/>
  <c r="G21" i="73"/>
  <c r="R21" i="73" s="1"/>
  <c r="U29" i="73"/>
  <c r="G29" i="73"/>
  <c r="R29" i="73" s="1"/>
  <c r="U12" i="74"/>
  <c r="G12" i="74"/>
  <c r="R12" i="74" s="1"/>
  <c r="Y25" i="75"/>
  <c r="O25" i="75"/>
  <c r="V25" i="75" s="1"/>
  <c r="T17" i="72"/>
  <c r="G17" i="72"/>
  <c r="R17" i="72" s="1"/>
  <c r="F40" i="72"/>
  <c r="U18" i="72"/>
  <c r="T21" i="72"/>
  <c r="G21" i="72"/>
  <c r="R21" i="72" s="1"/>
  <c r="T25" i="72"/>
  <c r="G25" i="72"/>
  <c r="R25" i="72" s="1"/>
  <c r="T29" i="72"/>
  <c r="G29" i="72"/>
  <c r="R29" i="72" s="1"/>
  <c r="T33" i="72"/>
  <c r="G33" i="72"/>
  <c r="R33" i="72" s="1"/>
  <c r="N35" i="72"/>
  <c r="H14" i="61" s="1"/>
  <c r="N22" i="79"/>
  <c r="N42" i="73"/>
  <c r="N35" i="73"/>
  <c r="H15" i="61" s="1"/>
  <c r="X12" i="73"/>
  <c r="O12" i="73"/>
  <c r="V12" i="73" s="1"/>
  <c r="U18" i="73"/>
  <c r="F40" i="73"/>
  <c r="F35" i="73"/>
  <c r="D15" i="61" s="1"/>
  <c r="F23" i="79"/>
  <c r="U11" i="74"/>
  <c r="F42" i="74"/>
  <c r="F35" i="74"/>
  <c r="D16" i="61" s="1"/>
  <c r="X15" i="74"/>
  <c r="O15" i="74"/>
  <c r="V15" i="74" s="1"/>
  <c r="E40" i="74"/>
  <c r="G18" i="74"/>
  <c r="R18" i="74" s="1"/>
  <c r="T18" i="74"/>
  <c r="X19" i="74"/>
  <c r="O19" i="74"/>
  <c r="V19" i="74" s="1"/>
  <c r="T22" i="74"/>
  <c r="X23" i="74"/>
  <c r="O23" i="74"/>
  <c r="V23" i="74" s="1"/>
  <c r="T26" i="74"/>
  <c r="X27" i="74"/>
  <c r="O27" i="74"/>
  <c r="V27" i="74" s="1"/>
  <c r="T30" i="74"/>
  <c r="X31" i="74"/>
  <c r="O31" i="74"/>
  <c r="V31" i="74" s="1"/>
  <c r="T34" i="74"/>
  <c r="T15" i="75"/>
  <c r="G15" i="75"/>
  <c r="R15" i="75" s="1"/>
  <c r="N40" i="75"/>
  <c r="Y18" i="75"/>
  <c r="T23" i="75"/>
  <c r="G23" i="75"/>
  <c r="R23" i="75" s="1"/>
  <c r="X30" i="75"/>
  <c r="O30" i="75"/>
  <c r="V30" i="75" s="1"/>
  <c r="X13" i="76"/>
  <c r="O13" i="76"/>
  <c r="V13" i="76" s="1"/>
  <c r="O19" i="76"/>
  <c r="V19" i="76" s="1"/>
  <c r="X19" i="76"/>
  <c r="O24" i="76"/>
  <c r="V24" i="76" s="1"/>
  <c r="X24" i="76"/>
  <c r="F26" i="79"/>
  <c r="F42" i="77"/>
  <c r="U11" i="77"/>
  <c r="F35" i="77"/>
  <c r="D19" i="61" s="1"/>
  <c r="G11" i="77"/>
  <c r="Y30" i="77"/>
  <c r="O30" i="77"/>
  <c r="V30" i="77" s="1"/>
  <c r="U31" i="77"/>
  <c r="G31" i="77"/>
  <c r="R31" i="77" s="1"/>
  <c r="U33" i="77"/>
  <c r="G33" i="77"/>
  <c r="R33" i="77" s="1"/>
  <c r="T27" i="71"/>
  <c r="X29" i="71"/>
  <c r="O29" i="71"/>
  <c r="V29" i="71" s="1"/>
  <c r="T31" i="71"/>
  <c r="X33" i="71"/>
  <c r="O33" i="71"/>
  <c r="V33" i="71" s="1"/>
  <c r="T14" i="72"/>
  <c r="G14" i="72"/>
  <c r="R14" i="72" s="1"/>
  <c r="T16" i="72"/>
  <c r="G16" i="72"/>
  <c r="R16" i="72" s="1"/>
  <c r="T20" i="72"/>
  <c r="G20" i="72"/>
  <c r="R20" i="72" s="1"/>
  <c r="T24" i="72"/>
  <c r="G24" i="72"/>
  <c r="R24" i="72" s="1"/>
  <c r="T28" i="72"/>
  <c r="G28" i="72"/>
  <c r="R28" i="72" s="1"/>
  <c r="T32" i="72"/>
  <c r="G32" i="72"/>
  <c r="R32" i="72" s="1"/>
  <c r="F42" i="72"/>
  <c r="E22" i="79"/>
  <c r="E42" i="73"/>
  <c r="E35" i="73"/>
  <c r="C15" i="61" s="1"/>
  <c r="G11" i="73"/>
  <c r="T11" i="73"/>
  <c r="T13" i="73"/>
  <c r="G34" i="73"/>
  <c r="R34" i="73" s="1"/>
  <c r="X14" i="74"/>
  <c r="O14" i="74"/>
  <c r="V14" i="74" s="1"/>
  <c r="M42" i="74"/>
  <c r="M42" i="75"/>
  <c r="M35" i="75"/>
  <c r="G17" i="61" s="1"/>
  <c r="O11" i="75"/>
  <c r="M24" i="79"/>
  <c r="E40" i="75"/>
  <c r="T18" i="75"/>
  <c r="G18" i="75"/>
  <c r="R18" i="75" s="1"/>
  <c r="O18" i="75"/>
  <c r="V18" i="75" s="1"/>
  <c r="Y21" i="75"/>
  <c r="O21" i="75"/>
  <c r="V21" i="75" s="1"/>
  <c r="T26" i="75"/>
  <c r="G26" i="75"/>
  <c r="R26" i="75" s="1"/>
  <c r="E42" i="75"/>
  <c r="M42" i="76"/>
  <c r="T22" i="77"/>
  <c r="T15" i="72"/>
  <c r="G15" i="72"/>
  <c r="R15" i="72" s="1"/>
  <c r="Y18" i="72"/>
  <c r="N40" i="72"/>
  <c r="T19" i="72"/>
  <c r="G19" i="72"/>
  <c r="R19" i="72" s="1"/>
  <c r="T23" i="72"/>
  <c r="G23" i="72"/>
  <c r="R23" i="72" s="1"/>
  <c r="T27" i="72"/>
  <c r="G27" i="72"/>
  <c r="R27" i="72" s="1"/>
  <c r="T31" i="72"/>
  <c r="G31" i="72"/>
  <c r="R31" i="72" s="1"/>
  <c r="E35" i="72"/>
  <c r="C14" i="61" s="1"/>
  <c r="T12" i="73"/>
  <c r="F42" i="73"/>
  <c r="N42" i="74"/>
  <c r="X16" i="74"/>
  <c r="O16" i="74"/>
  <c r="V16" i="74" s="1"/>
  <c r="T17" i="74"/>
  <c r="X20" i="74"/>
  <c r="O20" i="74"/>
  <c r="V20" i="74" s="1"/>
  <c r="T21" i="74"/>
  <c r="X24" i="74"/>
  <c r="O24" i="74"/>
  <c r="V24" i="74" s="1"/>
  <c r="T25" i="74"/>
  <c r="X28" i="74"/>
  <c r="O28" i="74"/>
  <c r="V28" i="74" s="1"/>
  <c r="T29" i="74"/>
  <c r="X32" i="74"/>
  <c r="O32" i="74"/>
  <c r="V32" i="74" s="1"/>
  <c r="T33" i="74"/>
  <c r="M35" i="74"/>
  <c r="G16" i="61" s="1"/>
  <c r="X12" i="75"/>
  <c r="T19" i="75"/>
  <c r="G19" i="75"/>
  <c r="R19" i="75" s="1"/>
  <c r="T27" i="75"/>
  <c r="G27" i="75"/>
  <c r="R27" i="75" s="1"/>
  <c r="G34" i="75"/>
  <c r="R34" i="75" s="1"/>
  <c r="T34" i="75"/>
  <c r="N42" i="76"/>
  <c r="N35" i="76"/>
  <c r="H18" i="61" s="1"/>
  <c r="N25" i="79"/>
  <c r="Y11" i="76"/>
  <c r="X21" i="77"/>
  <c r="O21" i="77"/>
  <c r="V21" i="77" s="1"/>
  <c r="E21" i="79"/>
  <c r="N21" i="79"/>
  <c r="F22" i="79"/>
  <c r="T14" i="74"/>
  <c r="T16" i="74"/>
  <c r="X18" i="74"/>
  <c r="M40" i="74"/>
  <c r="O18" i="74"/>
  <c r="V18" i="74" s="1"/>
  <c r="T20" i="74"/>
  <c r="X22" i="74"/>
  <c r="O22" i="74"/>
  <c r="V22" i="74" s="1"/>
  <c r="T24" i="74"/>
  <c r="X26" i="74"/>
  <c r="O26" i="74"/>
  <c r="V26" i="74" s="1"/>
  <c r="T28" i="74"/>
  <c r="X30" i="74"/>
  <c r="O30" i="74"/>
  <c r="V30" i="74" s="1"/>
  <c r="T32" i="74"/>
  <c r="X34" i="74"/>
  <c r="O34" i="74"/>
  <c r="V34" i="74" s="1"/>
  <c r="T17" i="75"/>
  <c r="G17" i="75"/>
  <c r="R17" i="75" s="1"/>
  <c r="F40" i="75"/>
  <c r="U18" i="75"/>
  <c r="T21" i="75"/>
  <c r="G21" i="75"/>
  <c r="R21" i="75" s="1"/>
  <c r="T25" i="75"/>
  <c r="G25" i="75"/>
  <c r="R25" i="75" s="1"/>
  <c r="G29" i="75"/>
  <c r="R29" i="75" s="1"/>
  <c r="T29" i="75"/>
  <c r="O12" i="76"/>
  <c r="V12" i="76" s="1"/>
  <c r="X12" i="76"/>
  <c r="O23" i="76"/>
  <c r="V23" i="76" s="1"/>
  <c r="X23" i="76"/>
  <c r="O28" i="76"/>
  <c r="V28" i="76" s="1"/>
  <c r="X28" i="76"/>
  <c r="U13" i="77"/>
  <c r="G13" i="77"/>
  <c r="R13" i="77" s="1"/>
  <c r="G18" i="77"/>
  <c r="R18" i="77" s="1"/>
  <c r="E40" i="77"/>
  <c r="T18" i="77"/>
  <c r="T26" i="77"/>
  <c r="T30" i="77"/>
  <c r="G30" i="77"/>
  <c r="R30" i="77" s="1"/>
  <c r="T32" i="77"/>
  <c r="G32" i="77"/>
  <c r="R32" i="77" s="1"/>
  <c r="M19" i="79"/>
  <c r="E20" i="79"/>
  <c r="G20" i="79" s="1"/>
  <c r="N20" i="79"/>
  <c r="F21" i="79"/>
  <c r="T15" i="74"/>
  <c r="X17" i="74"/>
  <c r="O17" i="74"/>
  <c r="V17" i="74" s="1"/>
  <c r="N40" i="74"/>
  <c r="T19" i="74"/>
  <c r="X21" i="74"/>
  <c r="O21" i="74"/>
  <c r="V21" i="74" s="1"/>
  <c r="T23" i="74"/>
  <c r="X25" i="74"/>
  <c r="O25" i="74"/>
  <c r="V25" i="74" s="1"/>
  <c r="T27" i="74"/>
  <c r="X29" i="74"/>
  <c r="O29" i="74"/>
  <c r="V29" i="74" s="1"/>
  <c r="T31" i="74"/>
  <c r="X33" i="74"/>
  <c r="O33" i="74"/>
  <c r="V33" i="74" s="1"/>
  <c r="F42" i="75"/>
  <c r="T14" i="75"/>
  <c r="G14" i="75"/>
  <c r="R14" i="75" s="1"/>
  <c r="O14" i="75"/>
  <c r="V14" i="75" s="1"/>
  <c r="T16" i="75"/>
  <c r="G16" i="75"/>
  <c r="R16" i="75" s="1"/>
  <c r="O16" i="75"/>
  <c r="V16" i="75" s="1"/>
  <c r="T20" i="75"/>
  <c r="G20" i="75"/>
  <c r="R20" i="75" s="1"/>
  <c r="O20" i="75"/>
  <c r="V20" i="75" s="1"/>
  <c r="T24" i="75"/>
  <c r="G24" i="75"/>
  <c r="R24" i="75" s="1"/>
  <c r="O24" i="75"/>
  <c r="V24" i="75" s="1"/>
  <c r="G28" i="75"/>
  <c r="R28" i="75" s="1"/>
  <c r="X31" i="75"/>
  <c r="O31" i="75"/>
  <c r="V31" i="75" s="1"/>
  <c r="G33" i="75"/>
  <c r="R33" i="75" s="1"/>
  <c r="T33" i="75"/>
  <c r="O33" i="75"/>
  <c r="V33" i="75" s="1"/>
  <c r="N35" i="75"/>
  <c r="H17" i="61" s="1"/>
  <c r="M35" i="76"/>
  <c r="G18" i="61" s="1"/>
  <c r="O11" i="76"/>
  <c r="X11" i="76"/>
  <c r="O16" i="76"/>
  <c r="V16" i="76" s="1"/>
  <c r="X16" i="76"/>
  <c r="O27" i="76"/>
  <c r="V27" i="76" s="1"/>
  <c r="X27" i="76"/>
  <c r="O32" i="76"/>
  <c r="V32" i="76" s="1"/>
  <c r="X32" i="76"/>
  <c r="G12" i="77"/>
  <c r="R12" i="77" s="1"/>
  <c r="X17" i="77"/>
  <c r="O17" i="77"/>
  <c r="V17" i="77" s="1"/>
  <c r="X25" i="77"/>
  <c r="O25" i="77"/>
  <c r="V25" i="77" s="1"/>
  <c r="M25" i="79"/>
  <c r="O25" i="79" s="1"/>
  <c r="M23" i="79"/>
  <c r="E24" i="79"/>
  <c r="N24" i="79"/>
  <c r="U11" i="75"/>
  <c r="G30" i="75"/>
  <c r="R30" i="75" s="1"/>
  <c r="E25" i="79"/>
  <c r="E42" i="76"/>
  <c r="E35" i="76"/>
  <c r="C18" i="61" s="1"/>
  <c r="G11" i="76"/>
  <c r="T11" i="76"/>
  <c r="T13" i="76"/>
  <c r="X14" i="76"/>
  <c r="X14" i="77"/>
  <c r="O14" i="77"/>
  <c r="V14" i="77" s="1"/>
  <c r="M26" i="79"/>
  <c r="T15" i="77"/>
  <c r="X16" i="77"/>
  <c r="O16" i="77"/>
  <c r="V16" i="77" s="1"/>
  <c r="T19" i="77"/>
  <c r="X20" i="77"/>
  <c r="O20" i="77"/>
  <c r="V20" i="77" s="1"/>
  <c r="T23" i="77"/>
  <c r="X24" i="77"/>
  <c r="O24" i="77"/>
  <c r="V24" i="77" s="1"/>
  <c r="T27" i="77"/>
  <c r="X28" i="77"/>
  <c r="O28" i="77"/>
  <c r="V28" i="77" s="1"/>
  <c r="N23" i="79"/>
  <c r="F24" i="79"/>
  <c r="G31" i="75"/>
  <c r="R31" i="75" s="1"/>
  <c r="E35" i="75"/>
  <c r="C17" i="61" s="1"/>
  <c r="N42" i="75"/>
  <c r="T12" i="76"/>
  <c r="N35" i="77"/>
  <c r="H19" i="61" s="1"/>
  <c r="N42" i="77"/>
  <c r="N40" i="77"/>
  <c r="Y18" i="77"/>
  <c r="M40" i="76"/>
  <c r="O18" i="76"/>
  <c r="V18" i="76" s="1"/>
  <c r="X18" i="76"/>
  <c r="X22" i="76"/>
  <c r="X26" i="76"/>
  <c r="X30" i="76"/>
  <c r="X34" i="76"/>
  <c r="T14" i="77"/>
  <c r="T16" i="77"/>
  <c r="X18" i="77"/>
  <c r="O18" i="77"/>
  <c r="V18" i="77" s="1"/>
  <c r="T20" i="77"/>
  <c r="X22" i="77"/>
  <c r="O22" i="77"/>
  <c r="V22" i="77" s="1"/>
  <c r="T24" i="77"/>
  <c r="X26" i="77"/>
  <c r="O26" i="77"/>
  <c r="V26" i="77" s="1"/>
  <c r="T28" i="77"/>
  <c r="G28" i="77"/>
  <c r="R28" i="77" s="1"/>
  <c r="Y32" i="77"/>
  <c r="O32" i="77"/>
  <c r="V32" i="77" s="1"/>
  <c r="T34" i="77"/>
  <c r="G34" i="77"/>
  <c r="R34" i="77" s="1"/>
  <c r="F25" i="79"/>
  <c r="F42" i="76"/>
  <c r="F35" i="76"/>
  <c r="D18" i="61" s="1"/>
  <c r="X17" i="76"/>
  <c r="X21" i="76"/>
  <c r="X25" i="76"/>
  <c r="X29" i="76"/>
  <c r="X33" i="76"/>
  <c r="X15" i="77"/>
  <c r="O15" i="77"/>
  <c r="V15" i="77" s="1"/>
  <c r="T17" i="77"/>
  <c r="X19" i="77"/>
  <c r="O19" i="77"/>
  <c r="V19" i="77" s="1"/>
  <c r="T21" i="77"/>
  <c r="X23" i="77"/>
  <c r="O23" i="77"/>
  <c r="V23" i="77" s="1"/>
  <c r="T25" i="77"/>
  <c r="X27" i="77"/>
  <c r="O27" i="77"/>
  <c r="V27" i="77" s="1"/>
  <c r="Y34" i="77"/>
  <c r="O34" i="77"/>
  <c r="V34" i="77" s="1"/>
  <c r="M42" i="77"/>
  <c r="M35" i="77"/>
  <c r="G19" i="61" s="1"/>
  <c r="Y11" i="77"/>
  <c r="F40" i="77"/>
  <c r="E26" i="79"/>
  <c r="N26" i="79"/>
  <c r="E35" i="77"/>
  <c r="C19" i="61" s="1"/>
  <c r="E42" i="77"/>
  <c r="O20" i="79" l="1"/>
  <c r="O26" i="79"/>
  <c r="O24" i="79"/>
  <c r="O14" i="79"/>
  <c r="O19" i="79"/>
  <c r="O23" i="79"/>
  <c r="O17" i="79"/>
  <c r="G17" i="79"/>
  <c r="G14" i="79"/>
  <c r="G19" i="79"/>
  <c r="G15" i="79"/>
  <c r="G16" i="79"/>
  <c r="AB13" i="63"/>
  <c r="AC13" i="63" s="1"/>
  <c r="AH13" i="63"/>
  <c r="AI13" i="63" s="1"/>
  <c r="G21" i="79"/>
  <c r="G12" i="79"/>
  <c r="G26" i="79"/>
  <c r="G25" i="79"/>
  <c r="G24" i="79"/>
  <c r="G22" i="79"/>
  <c r="G23" i="79"/>
  <c r="G13" i="79"/>
  <c r="G18" i="79"/>
  <c r="F44" i="70"/>
  <c r="O11" i="79"/>
  <c r="F44" i="54"/>
  <c r="O40" i="75"/>
  <c r="M44" i="72"/>
  <c r="G11" i="79"/>
  <c r="N44" i="70"/>
  <c r="N44" i="71"/>
  <c r="O42" i="63"/>
  <c r="M44" i="68"/>
  <c r="O40" i="73"/>
  <c r="N44" i="77"/>
  <c r="O42" i="77"/>
  <c r="N44" i="62"/>
  <c r="O40" i="68"/>
  <c r="N44" i="76"/>
  <c r="N44" i="73"/>
  <c r="N44" i="66"/>
  <c r="O42" i="71"/>
  <c r="AH13" i="73"/>
  <c r="AI13" i="73" s="1"/>
  <c r="AH14" i="73" s="1"/>
  <c r="M52" i="73" s="1"/>
  <c r="G40" i="76"/>
  <c r="F44" i="76"/>
  <c r="AH10" i="65"/>
  <c r="AI10" i="65" s="1"/>
  <c r="AJ10" i="65" s="1"/>
  <c r="AL10" i="65" s="1"/>
  <c r="N44" i="72"/>
  <c r="AH10" i="66"/>
  <c r="AI10" i="66" s="1"/>
  <c r="AK10" i="66" s="1"/>
  <c r="O40" i="62"/>
  <c r="N44" i="54"/>
  <c r="N44" i="63"/>
  <c r="AH13" i="65"/>
  <c r="AI13" i="65" s="1"/>
  <c r="AH14" i="65" s="1"/>
  <c r="M52" i="65" s="1"/>
  <c r="AH13" i="62"/>
  <c r="AI13" i="62" s="1"/>
  <c r="AH14" i="62" s="1"/>
  <c r="M52" i="62" s="1"/>
  <c r="AH13" i="70"/>
  <c r="AI13" i="70" s="1"/>
  <c r="AH14" i="70" s="1"/>
  <c r="M52" i="70" s="1"/>
  <c r="O40" i="69"/>
  <c r="F44" i="63"/>
  <c r="G40" i="70"/>
  <c r="F44" i="71"/>
  <c r="AB13" i="76"/>
  <c r="AC13" i="76" s="1"/>
  <c r="AE13" i="76" s="1"/>
  <c r="AB13" i="67"/>
  <c r="AC13" i="67" s="1"/>
  <c r="AB14" i="67" s="1"/>
  <c r="E52" i="67" s="1"/>
  <c r="G40" i="69"/>
  <c r="AB13" i="66"/>
  <c r="AC13" i="66" s="1"/>
  <c r="AE13" i="66" s="1"/>
  <c r="G40" i="66"/>
  <c r="F44" i="68"/>
  <c r="AB13" i="62"/>
  <c r="AC13" i="62" s="1"/>
  <c r="AB14" i="62" s="1"/>
  <c r="E52" i="62" s="1"/>
  <c r="G42" i="77"/>
  <c r="G42" i="67"/>
  <c r="F44" i="77"/>
  <c r="F44" i="74"/>
  <c r="G42" i="68"/>
  <c r="F44" i="66"/>
  <c r="AB13" i="70"/>
  <c r="AC13" i="70" s="1"/>
  <c r="AD13" i="70" s="1"/>
  <c r="AF13" i="70" s="1"/>
  <c r="G42" i="71"/>
  <c r="AB13" i="74"/>
  <c r="AC13" i="74" s="1"/>
  <c r="AC14" i="74" s="1"/>
  <c r="F52" i="74" s="1"/>
  <c r="AB13" i="71"/>
  <c r="AC13" i="71" s="1"/>
  <c r="AE13" i="71" s="1"/>
  <c r="AB13" i="77"/>
  <c r="AC13" i="77" s="1"/>
  <c r="AE13" i="77" s="1"/>
  <c r="AB13" i="75"/>
  <c r="AC13" i="75" s="1"/>
  <c r="AD13" i="75" s="1"/>
  <c r="AF13" i="75" s="1"/>
  <c r="N44" i="74"/>
  <c r="O42" i="76"/>
  <c r="AH13" i="69"/>
  <c r="AI13" i="69" s="1"/>
  <c r="AH14" i="69" s="1"/>
  <c r="M52" i="69" s="1"/>
  <c r="AH13" i="67"/>
  <c r="AI13" i="67" s="1"/>
  <c r="AH14" i="67" s="1"/>
  <c r="M52" i="67" s="1"/>
  <c r="O42" i="66"/>
  <c r="O42" i="67"/>
  <c r="AB13" i="65"/>
  <c r="AC13" i="65" s="1"/>
  <c r="AE13" i="65" s="1"/>
  <c r="M44" i="62"/>
  <c r="AB13" i="73"/>
  <c r="AC13" i="73" s="1"/>
  <c r="AE13" i="73" s="1"/>
  <c r="G42" i="62"/>
  <c r="F44" i="62"/>
  <c r="AH13" i="66"/>
  <c r="AI13" i="66" s="1"/>
  <c r="AH14" i="66" s="1"/>
  <c r="M52" i="66" s="1"/>
  <c r="N44" i="69"/>
  <c r="G42" i="75"/>
  <c r="E44" i="73"/>
  <c r="G40" i="73"/>
  <c r="AH13" i="72"/>
  <c r="AI13" i="72" s="1"/>
  <c r="AK13" i="72" s="1"/>
  <c r="N44" i="67"/>
  <c r="G42" i="65"/>
  <c r="F44" i="67"/>
  <c r="O42" i="54"/>
  <c r="F28" i="79"/>
  <c r="M33" i="79" s="1"/>
  <c r="AH13" i="54"/>
  <c r="AI13" i="54" s="1"/>
  <c r="AH14" i="54" s="1"/>
  <c r="M52" i="54" s="1"/>
  <c r="E19" i="61"/>
  <c r="C39" i="61" s="1"/>
  <c r="I20" i="61"/>
  <c r="I19" i="61"/>
  <c r="G39" i="61" s="1"/>
  <c r="R11" i="76"/>
  <c r="AB10" i="76" s="1"/>
  <c r="AC10" i="76" s="1"/>
  <c r="G35" i="76"/>
  <c r="I18" i="61"/>
  <c r="G38" i="61" s="1"/>
  <c r="AH13" i="75"/>
  <c r="AI13" i="75" s="1"/>
  <c r="M44" i="74"/>
  <c r="O40" i="74"/>
  <c r="I16" i="61"/>
  <c r="G36" i="61" s="1"/>
  <c r="AH13" i="74"/>
  <c r="AI13" i="74" s="1"/>
  <c r="V11" i="75"/>
  <c r="AH10" i="75" s="1"/>
  <c r="AI10" i="75" s="1"/>
  <c r="O35" i="75"/>
  <c r="R11" i="77"/>
  <c r="AB10" i="77" s="1"/>
  <c r="AC10" i="77" s="1"/>
  <c r="G35" i="77"/>
  <c r="M44" i="77"/>
  <c r="M44" i="73"/>
  <c r="O42" i="73"/>
  <c r="O42" i="72"/>
  <c r="O42" i="68"/>
  <c r="O40" i="72"/>
  <c r="G42" i="69"/>
  <c r="E9" i="61"/>
  <c r="C29" i="61" s="1"/>
  <c r="E7" i="61"/>
  <c r="D27" i="61" s="1"/>
  <c r="O35" i="74"/>
  <c r="E44" i="72"/>
  <c r="G40" i="72"/>
  <c r="E44" i="69"/>
  <c r="G35" i="67"/>
  <c r="R11" i="67"/>
  <c r="AB10" i="67" s="1"/>
  <c r="AC10" i="67" s="1"/>
  <c r="I7" i="61"/>
  <c r="G27" i="61" s="1"/>
  <c r="I12" i="61"/>
  <c r="G32" i="61" s="1"/>
  <c r="O35" i="70"/>
  <c r="O42" i="69"/>
  <c r="M44" i="69"/>
  <c r="O35" i="66"/>
  <c r="V11" i="62"/>
  <c r="AH10" i="62" s="1"/>
  <c r="AI10" i="62" s="1"/>
  <c r="O35" i="62"/>
  <c r="O40" i="63"/>
  <c r="G42" i="54"/>
  <c r="M44" i="76"/>
  <c r="O40" i="76"/>
  <c r="AH13" i="77"/>
  <c r="AI13" i="77" s="1"/>
  <c r="E18" i="61"/>
  <c r="C38" i="61" s="1"/>
  <c r="I17" i="61"/>
  <c r="G37" i="61" s="1"/>
  <c r="R11" i="73"/>
  <c r="AB10" i="73" s="1"/>
  <c r="AC10" i="73" s="1"/>
  <c r="G35" i="73"/>
  <c r="AB10" i="75"/>
  <c r="AC10" i="75" s="1"/>
  <c r="E44" i="74"/>
  <c r="G40" i="74"/>
  <c r="O40" i="77"/>
  <c r="I10" i="61"/>
  <c r="G30" i="61" s="1"/>
  <c r="G42" i="72"/>
  <c r="G35" i="71"/>
  <c r="R11" i="71"/>
  <c r="AB10" i="71" s="1"/>
  <c r="AC10" i="71" s="1"/>
  <c r="E11" i="61"/>
  <c r="C31" i="61" s="1"/>
  <c r="AB13" i="68"/>
  <c r="AC13" i="68" s="1"/>
  <c r="AB10" i="68"/>
  <c r="AC10" i="68" s="1"/>
  <c r="E44" i="67"/>
  <c r="G40" i="67"/>
  <c r="AH10" i="71"/>
  <c r="AI10" i="71" s="1"/>
  <c r="E10" i="61"/>
  <c r="C30" i="61" s="1"/>
  <c r="AH10" i="67"/>
  <c r="AI10" i="67" s="1"/>
  <c r="M44" i="66"/>
  <c r="O40" i="66"/>
  <c r="G42" i="74"/>
  <c r="E44" i="68"/>
  <c r="G40" i="68"/>
  <c r="I8" i="61"/>
  <c r="H28" i="61" s="1"/>
  <c r="O42" i="65"/>
  <c r="O42" i="70"/>
  <c r="R11" i="70"/>
  <c r="AB10" i="70" s="1"/>
  <c r="AC10" i="70" s="1"/>
  <c r="G35" i="70"/>
  <c r="V11" i="69"/>
  <c r="AH10" i="69" s="1"/>
  <c r="AI10" i="69" s="1"/>
  <c r="O35" i="69"/>
  <c r="G35" i="68"/>
  <c r="R11" i="66"/>
  <c r="AB10" i="66" s="1"/>
  <c r="AC10" i="66" s="1"/>
  <c r="G35" i="66"/>
  <c r="E5" i="61"/>
  <c r="C25" i="61" s="1"/>
  <c r="G22" i="61"/>
  <c r="I4" i="61"/>
  <c r="G24" i="61" s="1"/>
  <c r="I5" i="61"/>
  <c r="H25" i="61" s="1"/>
  <c r="N28" i="79"/>
  <c r="K33" i="79" s="1"/>
  <c r="M44" i="63"/>
  <c r="O35" i="65"/>
  <c r="E6" i="61"/>
  <c r="D26" i="61" s="1"/>
  <c r="H22" i="61"/>
  <c r="M44" i="54"/>
  <c r="AH10" i="77"/>
  <c r="AI10" i="77" s="1"/>
  <c r="E44" i="77"/>
  <c r="G40" i="77"/>
  <c r="E44" i="75"/>
  <c r="G40" i="75"/>
  <c r="O42" i="75"/>
  <c r="E15" i="61"/>
  <c r="C35" i="61" s="1"/>
  <c r="AB13" i="72"/>
  <c r="AC13" i="72" s="1"/>
  <c r="AH13" i="76"/>
  <c r="AI13" i="76" s="1"/>
  <c r="N44" i="75"/>
  <c r="G35" i="75"/>
  <c r="F44" i="73"/>
  <c r="V11" i="73"/>
  <c r="AH10" i="73" s="1"/>
  <c r="AI10" i="73" s="1"/>
  <c r="O35" i="73"/>
  <c r="V11" i="72"/>
  <c r="AH10" i="72" s="1"/>
  <c r="AI10" i="72" s="1"/>
  <c r="O35" i="72"/>
  <c r="E44" i="71"/>
  <c r="G40" i="71"/>
  <c r="V11" i="68"/>
  <c r="AH10" i="68" s="1"/>
  <c r="AI10" i="68" s="1"/>
  <c r="O35" i="68"/>
  <c r="AB10" i="72"/>
  <c r="AC10" i="72" s="1"/>
  <c r="M44" i="70"/>
  <c r="O40" i="70"/>
  <c r="I9" i="61"/>
  <c r="G29" i="61" s="1"/>
  <c r="AI14" i="67"/>
  <c r="N52" i="67" s="1"/>
  <c r="I13" i="61"/>
  <c r="G33" i="61" s="1"/>
  <c r="O35" i="71"/>
  <c r="AB13" i="69"/>
  <c r="AC13" i="69" s="1"/>
  <c r="AH13" i="68"/>
  <c r="AI13" i="68" s="1"/>
  <c r="G35" i="74"/>
  <c r="R11" i="74"/>
  <c r="AB10" i="74" s="1"/>
  <c r="AC10" i="74" s="1"/>
  <c r="O40" i="65"/>
  <c r="M44" i="65"/>
  <c r="E12" i="61"/>
  <c r="C32" i="61" s="1"/>
  <c r="F44" i="69"/>
  <c r="E8" i="61"/>
  <c r="C28" i="61" s="1"/>
  <c r="G40" i="65"/>
  <c r="E44" i="65"/>
  <c r="V11" i="54"/>
  <c r="AH10" i="54" s="1"/>
  <c r="AI10" i="54" s="1"/>
  <c r="O35" i="54"/>
  <c r="G35" i="63"/>
  <c r="R11" i="63"/>
  <c r="AB10" i="63" s="1"/>
  <c r="AC10" i="63" s="1"/>
  <c r="AB13" i="54"/>
  <c r="AC13" i="54" s="1"/>
  <c r="E28" i="79"/>
  <c r="N33" i="79" s="1"/>
  <c r="G35" i="65"/>
  <c r="D22" i="61"/>
  <c r="G42" i="63"/>
  <c r="C22" i="61"/>
  <c r="E4" i="61"/>
  <c r="D24" i="61" s="1"/>
  <c r="E44" i="62"/>
  <c r="O40" i="54"/>
  <c r="G35" i="54"/>
  <c r="G42" i="76"/>
  <c r="E44" i="76"/>
  <c r="E20" i="61"/>
  <c r="E17" i="61"/>
  <c r="D37" i="61" s="1"/>
  <c r="O35" i="77"/>
  <c r="O35" i="76"/>
  <c r="V11" i="76"/>
  <c r="AH10" i="76" s="1"/>
  <c r="AI10" i="76" s="1"/>
  <c r="F44" i="75"/>
  <c r="E14" i="61"/>
  <c r="D34" i="61" s="1"/>
  <c r="O42" i="74"/>
  <c r="G42" i="73"/>
  <c r="M44" i="75"/>
  <c r="F44" i="72"/>
  <c r="I15" i="61"/>
  <c r="H35" i="61" s="1"/>
  <c r="I14" i="61"/>
  <c r="H34" i="61" s="1"/>
  <c r="AH13" i="71"/>
  <c r="AI13" i="71" s="1"/>
  <c r="R11" i="69"/>
  <c r="AB10" i="69" s="1"/>
  <c r="AC10" i="69" s="1"/>
  <c r="G35" i="69"/>
  <c r="G35" i="72"/>
  <c r="M44" i="71"/>
  <c r="O40" i="71"/>
  <c r="E13" i="61"/>
  <c r="C33" i="61" s="1"/>
  <c r="N44" i="65"/>
  <c r="AH10" i="74"/>
  <c r="AI10" i="74" s="1"/>
  <c r="E16" i="61"/>
  <c r="C36" i="61" s="1"/>
  <c r="M44" i="67"/>
  <c r="O40" i="67"/>
  <c r="F44" i="65"/>
  <c r="AH10" i="70"/>
  <c r="AI10" i="70" s="1"/>
  <c r="G42" i="70"/>
  <c r="E44" i="70"/>
  <c r="G44" i="70" s="1"/>
  <c r="I11" i="61"/>
  <c r="H31" i="61" s="1"/>
  <c r="N44" i="68"/>
  <c r="O35" i="67"/>
  <c r="G42" i="66"/>
  <c r="E44" i="66"/>
  <c r="AB10" i="65"/>
  <c r="AC10" i="65" s="1"/>
  <c r="G40" i="63"/>
  <c r="E44" i="63"/>
  <c r="I6" i="61"/>
  <c r="H26" i="61" s="1"/>
  <c r="R11" i="62"/>
  <c r="AB10" i="62" s="1"/>
  <c r="AC10" i="62" s="1"/>
  <c r="G35" i="62"/>
  <c r="O42" i="62"/>
  <c r="E44" i="54"/>
  <c r="G40" i="54"/>
  <c r="O35" i="63"/>
  <c r="V11" i="63"/>
  <c r="AH10" i="63" s="1"/>
  <c r="AI10" i="63" s="1"/>
  <c r="M28" i="79"/>
  <c r="AB10" i="54"/>
  <c r="AC10" i="54" s="1"/>
  <c r="G40" i="62"/>
  <c r="G44" i="76" l="1"/>
  <c r="AJ10" i="63"/>
  <c r="AL10" i="63" s="1"/>
  <c r="AI11" i="63"/>
  <c r="AK10" i="63"/>
  <c r="AH11" i="63"/>
  <c r="M51" i="63" s="1"/>
  <c r="AC11" i="63"/>
  <c r="AD10" i="63"/>
  <c r="AF10" i="63" s="1"/>
  <c r="AE10" i="63"/>
  <c r="AB11" i="63"/>
  <c r="AI14" i="63"/>
  <c r="AJ13" i="63"/>
  <c r="AL13" i="63" s="1"/>
  <c r="AH14" i="63"/>
  <c r="M52" i="63" s="1"/>
  <c r="AK13" i="63"/>
  <c r="AB14" i="63"/>
  <c r="AC14" i="63"/>
  <c r="AD13" i="63"/>
  <c r="AF13" i="63" s="1"/>
  <c r="AE13" i="63"/>
  <c r="G44" i="66"/>
  <c r="O44" i="72"/>
  <c r="O44" i="70"/>
  <c r="AI14" i="62"/>
  <c r="N52" i="62" s="1"/>
  <c r="O52" i="62" s="1"/>
  <c r="C24" i="61"/>
  <c r="AH11" i="66"/>
  <c r="M51" i="66" s="1"/>
  <c r="AI11" i="66"/>
  <c r="N51" i="66" s="1"/>
  <c r="AI14" i="70"/>
  <c r="N52" i="70" s="1"/>
  <c r="O52" i="70" s="1"/>
  <c r="AJ13" i="70"/>
  <c r="AL13" i="70" s="1"/>
  <c r="O44" i="71"/>
  <c r="AJ10" i="66"/>
  <c r="AL10" i="66" s="1"/>
  <c r="K51" i="66" s="1"/>
  <c r="AK13" i="70"/>
  <c r="H39" i="61"/>
  <c r="I39" i="61" s="1"/>
  <c r="G44" i="54"/>
  <c r="AK10" i="65"/>
  <c r="K51" i="65" s="1"/>
  <c r="AJ13" i="67"/>
  <c r="AL13" i="67" s="1"/>
  <c r="AK13" i="67"/>
  <c r="AK13" i="73"/>
  <c r="O44" i="77"/>
  <c r="AI14" i="72"/>
  <c r="N52" i="72" s="1"/>
  <c r="O44" i="76"/>
  <c r="G44" i="68"/>
  <c r="O44" i="68"/>
  <c r="AI14" i="65"/>
  <c r="N52" i="65" s="1"/>
  <c r="O52" i="65" s="1"/>
  <c r="G44" i="71"/>
  <c r="AC14" i="76"/>
  <c r="F52" i="76" s="1"/>
  <c r="O44" i="75"/>
  <c r="AK13" i="62"/>
  <c r="AJ13" i="62"/>
  <c r="AL13" i="62" s="1"/>
  <c r="O44" i="67"/>
  <c r="AI14" i="69"/>
  <c r="N52" i="69" s="1"/>
  <c r="O52" i="69" s="1"/>
  <c r="O44" i="62"/>
  <c r="AH14" i="72"/>
  <c r="M52" i="72" s="1"/>
  <c r="D30" i="61"/>
  <c r="E30" i="61" s="1"/>
  <c r="AC14" i="73"/>
  <c r="F52" i="73" s="1"/>
  <c r="AE13" i="67"/>
  <c r="AD13" i="67"/>
  <c r="AF13" i="67" s="1"/>
  <c r="H30" i="61"/>
  <c r="I30" i="61" s="1"/>
  <c r="AI14" i="73"/>
  <c r="N52" i="73" s="1"/>
  <c r="O52" i="73" s="1"/>
  <c r="N52" i="63"/>
  <c r="AJ13" i="73"/>
  <c r="AL13" i="73" s="1"/>
  <c r="O44" i="73"/>
  <c r="AH11" i="65"/>
  <c r="M51" i="65" s="1"/>
  <c r="O44" i="63"/>
  <c r="AI11" i="65"/>
  <c r="N51" i="65" s="1"/>
  <c r="AC14" i="67"/>
  <c r="F52" i="67" s="1"/>
  <c r="G52" i="67" s="1"/>
  <c r="G44" i="77"/>
  <c r="O44" i="66"/>
  <c r="AJ13" i="65"/>
  <c r="AL13" i="65" s="1"/>
  <c r="AC14" i="65"/>
  <c r="F52" i="65" s="1"/>
  <c r="AK13" i="65"/>
  <c r="AJ13" i="72"/>
  <c r="AL13" i="72" s="1"/>
  <c r="K52" i="72" s="1"/>
  <c r="AI14" i="54"/>
  <c r="N52" i="54" s="1"/>
  <c r="O52" i="54" s="1"/>
  <c r="AD13" i="73"/>
  <c r="AF13" i="73" s="1"/>
  <c r="C52" i="73" s="1"/>
  <c r="AD13" i="65"/>
  <c r="AF13" i="65" s="1"/>
  <c r="C52" i="65" s="1"/>
  <c r="AB14" i="76"/>
  <c r="E52" i="76" s="1"/>
  <c r="G44" i="63"/>
  <c r="AB14" i="73"/>
  <c r="E52" i="73" s="1"/>
  <c r="AB14" i="65"/>
  <c r="E52" i="65" s="1"/>
  <c r="AD13" i="76"/>
  <c r="AF13" i="76" s="1"/>
  <c r="C52" i="76" s="1"/>
  <c r="AE13" i="62"/>
  <c r="D29" i="61"/>
  <c r="E29" i="61" s="1"/>
  <c r="AC14" i="66"/>
  <c r="F52" i="66" s="1"/>
  <c r="AC14" i="71"/>
  <c r="F52" i="71" s="1"/>
  <c r="D25" i="61"/>
  <c r="E25" i="61" s="1"/>
  <c r="AB14" i="71"/>
  <c r="E52" i="71" s="1"/>
  <c r="O44" i="54"/>
  <c r="AD13" i="66"/>
  <c r="AF13" i="66" s="1"/>
  <c r="C52" i="66" s="1"/>
  <c r="G44" i="67"/>
  <c r="G44" i="62"/>
  <c r="AD13" i="71"/>
  <c r="AF13" i="71" s="1"/>
  <c r="C52" i="71" s="1"/>
  <c r="H32" i="61"/>
  <c r="I32" i="61" s="1"/>
  <c r="AB14" i="66"/>
  <c r="E52" i="66" s="1"/>
  <c r="H33" i="61"/>
  <c r="I33" i="61" s="1"/>
  <c r="O44" i="69"/>
  <c r="H29" i="61"/>
  <c r="I29" i="61" s="1"/>
  <c r="G35" i="61"/>
  <c r="I35" i="61" s="1"/>
  <c r="H38" i="61"/>
  <c r="I38" i="61" s="1"/>
  <c r="G25" i="61"/>
  <c r="I25" i="61" s="1"/>
  <c r="H27" i="61"/>
  <c r="I27" i="61" s="1"/>
  <c r="AJ13" i="69"/>
  <c r="AL13" i="69" s="1"/>
  <c r="O44" i="74"/>
  <c r="AK13" i="69"/>
  <c r="G31" i="61"/>
  <c r="I31" i="61" s="1"/>
  <c r="H36" i="61"/>
  <c r="I36" i="61" s="1"/>
  <c r="O52" i="67"/>
  <c r="O28" i="79"/>
  <c r="AJ13" i="54"/>
  <c r="AL13" i="54" s="1"/>
  <c r="AK13" i="54"/>
  <c r="AC14" i="62"/>
  <c r="F52" i="62" s="1"/>
  <c r="G52" i="62" s="1"/>
  <c r="G44" i="74"/>
  <c r="AB14" i="74"/>
  <c r="E52" i="74" s="1"/>
  <c r="G52" i="74" s="1"/>
  <c r="AD13" i="62"/>
  <c r="AF13" i="62" s="1"/>
  <c r="AC14" i="75"/>
  <c r="F52" i="75" s="1"/>
  <c r="AB14" i="70"/>
  <c r="E52" i="70" s="1"/>
  <c r="C26" i="61"/>
  <c r="E26" i="61" s="1"/>
  <c r="AE13" i="70"/>
  <c r="C52" i="70" s="1"/>
  <c r="AE13" i="75"/>
  <c r="C52" i="75" s="1"/>
  <c r="C27" i="61"/>
  <c r="E27" i="61" s="1"/>
  <c r="AD13" i="74"/>
  <c r="AF13" i="74" s="1"/>
  <c r="D28" i="61"/>
  <c r="E28" i="61" s="1"/>
  <c r="AE13" i="74"/>
  <c r="G44" i="65"/>
  <c r="G44" i="73"/>
  <c r="AC14" i="70"/>
  <c r="F52" i="70" s="1"/>
  <c r="AB14" i="75"/>
  <c r="E52" i="75" s="1"/>
  <c r="AB14" i="77"/>
  <c r="E52" i="77" s="1"/>
  <c r="G34" i="61"/>
  <c r="I34" i="61" s="1"/>
  <c r="L33" i="79"/>
  <c r="AC14" i="77"/>
  <c r="F52" i="77" s="1"/>
  <c r="G26" i="61"/>
  <c r="I26" i="61" s="1"/>
  <c r="C37" i="61"/>
  <c r="E37" i="61" s="1"/>
  <c r="D39" i="61"/>
  <c r="E39" i="61" s="1"/>
  <c r="H37" i="61"/>
  <c r="I37" i="61" s="1"/>
  <c r="AD13" i="77"/>
  <c r="AF13" i="77" s="1"/>
  <c r="C52" i="77" s="1"/>
  <c r="AK13" i="66"/>
  <c r="AJ13" i="66"/>
  <c r="AL13" i="66" s="1"/>
  <c r="AI14" i="66"/>
  <c r="N52" i="66" s="1"/>
  <c r="O52" i="66" s="1"/>
  <c r="E24" i="61"/>
  <c r="AC11" i="62"/>
  <c r="F51" i="62" s="1"/>
  <c r="AE10" i="62"/>
  <c r="AB11" i="62"/>
  <c r="E51" i="62" s="1"/>
  <c r="AD10" i="62"/>
  <c r="AF10" i="62" s="1"/>
  <c r="AC14" i="54"/>
  <c r="F52" i="54" s="1"/>
  <c r="AE13" i="54"/>
  <c r="AB14" i="54"/>
  <c r="E52" i="54" s="1"/>
  <c r="AD13" i="54"/>
  <c r="AF13" i="54" s="1"/>
  <c r="O44" i="65"/>
  <c r="AJ10" i="68"/>
  <c r="AL10" i="68" s="1"/>
  <c r="AI11" i="68"/>
  <c r="N51" i="68" s="1"/>
  <c r="AH11" i="68"/>
  <c r="M51" i="68" s="1"/>
  <c r="AK10" i="68"/>
  <c r="AJ13" i="76"/>
  <c r="AL13" i="76" s="1"/>
  <c r="AH14" i="76"/>
  <c r="M52" i="76" s="1"/>
  <c r="AK13" i="76"/>
  <c r="AI14" i="76"/>
  <c r="N52" i="76" s="1"/>
  <c r="H24" i="61"/>
  <c r="I24" i="61" s="1"/>
  <c r="AB11" i="70"/>
  <c r="E51" i="70" s="1"/>
  <c r="AE10" i="70"/>
  <c r="AD10" i="70"/>
  <c r="AF10" i="70" s="1"/>
  <c r="AC11" i="70"/>
  <c r="F51" i="70" s="1"/>
  <c r="G28" i="61"/>
  <c r="I28" i="61" s="1"/>
  <c r="AC11" i="68"/>
  <c r="F51" i="68" s="1"/>
  <c r="AE10" i="68"/>
  <c r="AB11" i="68"/>
  <c r="E51" i="68" s="1"/>
  <c r="AD10" i="68"/>
  <c r="AF10" i="68" s="1"/>
  <c r="AB11" i="71"/>
  <c r="E51" i="71" s="1"/>
  <c r="AD10" i="71"/>
  <c r="AF10" i="71" s="1"/>
  <c r="AE10" i="71"/>
  <c r="AC11" i="71"/>
  <c r="F51" i="71" s="1"/>
  <c r="D35" i="61"/>
  <c r="E35" i="61" s="1"/>
  <c r="AH14" i="77"/>
  <c r="M52" i="77" s="1"/>
  <c r="AK13" i="77"/>
  <c r="AJ13" i="77"/>
  <c r="AL13" i="77" s="1"/>
  <c r="AI14" i="77"/>
  <c r="N52" i="77" s="1"/>
  <c r="AI14" i="75"/>
  <c r="N52" i="75" s="1"/>
  <c r="AH14" i="75"/>
  <c r="M52" i="75" s="1"/>
  <c r="AK13" i="75"/>
  <c r="AJ13" i="75"/>
  <c r="AL13" i="75" s="1"/>
  <c r="N51" i="63"/>
  <c r="AC11" i="65"/>
  <c r="F51" i="65" s="1"/>
  <c r="AE10" i="65"/>
  <c r="AB11" i="65"/>
  <c r="E51" i="65" s="1"/>
  <c r="AD10" i="65"/>
  <c r="AF10" i="65" s="1"/>
  <c r="AJ10" i="76"/>
  <c r="AL10" i="76" s="1"/>
  <c r="AH11" i="76"/>
  <c r="M51" i="76" s="1"/>
  <c r="AK10" i="76"/>
  <c r="AI11" i="76"/>
  <c r="N51" i="76" s="1"/>
  <c r="G28" i="79"/>
  <c r="F51" i="63"/>
  <c r="E51" i="63"/>
  <c r="AJ10" i="54"/>
  <c r="AL10" i="54" s="1"/>
  <c r="AI11" i="54"/>
  <c r="N51" i="54" s="1"/>
  <c r="AH11" i="54"/>
  <c r="M51" i="54" s="1"/>
  <c r="AK10" i="54"/>
  <c r="AJ10" i="72"/>
  <c r="AL10" i="72" s="1"/>
  <c r="AH11" i="72"/>
  <c r="M51" i="72" s="1"/>
  <c r="AK10" i="72"/>
  <c r="AI11" i="72"/>
  <c r="N51" i="72" s="1"/>
  <c r="AE13" i="72"/>
  <c r="AC14" i="72"/>
  <c r="F52" i="72" s="1"/>
  <c r="AD13" i="72"/>
  <c r="AF13" i="72" s="1"/>
  <c r="AB14" i="72"/>
  <c r="E52" i="72" s="1"/>
  <c r="AI11" i="77"/>
  <c r="N51" i="77" s="1"/>
  <c r="AH11" i="77"/>
  <c r="M51" i="77" s="1"/>
  <c r="AJ10" i="77"/>
  <c r="AL10" i="77" s="1"/>
  <c r="AK10" i="77"/>
  <c r="AH11" i="69"/>
  <c r="M51" i="69" s="1"/>
  <c r="AK10" i="69"/>
  <c r="AJ10" i="69"/>
  <c r="AL10" i="69" s="1"/>
  <c r="AI11" i="69"/>
  <c r="N51" i="69" s="1"/>
  <c r="AI11" i="71"/>
  <c r="N51" i="71" s="1"/>
  <c r="AK10" i="71"/>
  <c r="AH11" i="71"/>
  <c r="M51" i="71" s="1"/>
  <c r="AJ10" i="71"/>
  <c r="AL10" i="71" s="1"/>
  <c r="AC14" i="68"/>
  <c r="F52" i="68" s="1"/>
  <c r="AE13" i="68"/>
  <c r="AD13" i="68"/>
  <c r="AF13" i="68" s="1"/>
  <c r="AB14" i="68"/>
  <c r="E52" i="68" s="1"/>
  <c r="G44" i="69"/>
  <c r="D36" i="61"/>
  <c r="E36" i="61" s="1"/>
  <c r="AC11" i="76"/>
  <c r="F51" i="76" s="1"/>
  <c r="AE10" i="76"/>
  <c r="AD10" i="76"/>
  <c r="AF10" i="76" s="1"/>
  <c r="AB11" i="76"/>
  <c r="E51" i="76" s="1"/>
  <c r="D38" i="61"/>
  <c r="E38" i="61" s="1"/>
  <c r="AC11" i="54"/>
  <c r="F51" i="54" s="1"/>
  <c r="AE10" i="54"/>
  <c r="AB11" i="54"/>
  <c r="E51" i="54" s="1"/>
  <c r="AD10" i="54"/>
  <c r="AF10" i="54" s="1"/>
  <c r="AC11" i="69"/>
  <c r="F51" i="69" s="1"/>
  <c r="AE10" i="69"/>
  <c r="AB11" i="69"/>
  <c r="E51" i="69" s="1"/>
  <c r="AD10" i="69"/>
  <c r="AF10" i="69" s="1"/>
  <c r="C34" i="61"/>
  <c r="E34" i="61" s="1"/>
  <c r="F52" i="63"/>
  <c r="E52" i="63"/>
  <c r="AI14" i="68"/>
  <c r="N52" i="68" s="1"/>
  <c r="AH14" i="68"/>
  <c r="M52" i="68" s="1"/>
  <c r="AK13" i="68"/>
  <c r="AJ13" i="68"/>
  <c r="AL13" i="68" s="1"/>
  <c r="D33" i="61"/>
  <c r="E33" i="61" s="1"/>
  <c r="AC11" i="72"/>
  <c r="F51" i="72" s="1"/>
  <c r="AE10" i="72"/>
  <c r="AB11" i="72"/>
  <c r="E51" i="72" s="1"/>
  <c r="AD10" i="72"/>
  <c r="AF10" i="72" s="1"/>
  <c r="G44" i="75"/>
  <c r="I22" i="61"/>
  <c r="AB11" i="66"/>
  <c r="E51" i="66" s="1"/>
  <c r="AE10" i="66"/>
  <c r="AC11" i="66"/>
  <c r="F51" i="66" s="1"/>
  <c r="AD10" i="66"/>
  <c r="AF10" i="66" s="1"/>
  <c r="AI11" i="67"/>
  <c r="N51" i="67" s="1"/>
  <c r="AK10" i="67"/>
  <c r="AH11" i="67"/>
  <c r="M51" i="67" s="1"/>
  <c r="AJ10" i="67"/>
  <c r="AL10" i="67" s="1"/>
  <c r="D32" i="61"/>
  <c r="E32" i="61" s="1"/>
  <c r="AC11" i="73"/>
  <c r="F51" i="73" s="1"/>
  <c r="AE10" i="73"/>
  <c r="AD10" i="73"/>
  <c r="AF10" i="73" s="1"/>
  <c r="AB11" i="73"/>
  <c r="E51" i="73" s="1"/>
  <c r="AH11" i="62"/>
  <c r="M51" i="62" s="1"/>
  <c r="AK10" i="62"/>
  <c r="AJ10" i="62"/>
  <c r="AL10" i="62" s="1"/>
  <c r="AI11" i="62"/>
  <c r="N51" i="62" s="1"/>
  <c r="AJ10" i="75"/>
  <c r="AL10" i="75" s="1"/>
  <c r="AH11" i="75"/>
  <c r="M51" i="75" s="1"/>
  <c r="AI11" i="75"/>
  <c r="N51" i="75" s="1"/>
  <c r="AK10" i="75"/>
  <c r="AI11" i="70"/>
  <c r="N51" i="70" s="1"/>
  <c r="AH11" i="70"/>
  <c r="M51" i="70" s="1"/>
  <c r="AK10" i="70"/>
  <c r="AJ10" i="70"/>
  <c r="AL10" i="70" s="1"/>
  <c r="AI11" i="74"/>
  <c r="N51" i="74" s="1"/>
  <c r="AH11" i="74"/>
  <c r="M51" i="74" s="1"/>
  <c r="AK10" i="74"/>
  <c r="AJ10" i="74"/>
  <c r="AL10" i="74" s="1"/>
  <c r="AH14" i="71"/>
  <c r="M52" i="71" s="1"/>
  <c r="AK13" i="71"/>
  <c r="AJ13" i="71"/>
  <c r="AL13" i="71" s="1"/>
  <c r="AI14" i="71"/>
  <c r="N52" i="71" s="1"/>
  <c r="E22" i="61"/>
  <c r="AB11" i="74"/>
  <c r="E51" i="74" s="1"/>
  <c r="AC11" i="74"/>
  <c r="F51" i="74" s="1"/>
  <c r="AE10" i="74"/>
  <c r="AD10" i="74"/>
  <c r="AF10" i="74" s="1"/>
  <c r="AB14" i="69"/>
  <c r="E52" i="69" s="1"/>
  <c r="AD13" i="69"/>
  <c r="AF13" i="69" s="1"/>
  <c r="AC14" i="69"/>
  <c r="F52" i="69" s="1"/>
  <c r="AE13" i="69"/>
  <c r="AH11" i="73"/>
  <c r="M51" i="73" s="1"/>
  <c r="AK10" i="73"/>
  <c r="AJ10" i="73"/>
  <c r="AL10" i="73" s="1"/>
  <c r="AI11" i="73"/>
  <c r="N51" i="73" s="1"/>
  <c r="D31" i="61"/>
  <c r="E31" i="61" s="1"/>
  <c r="AC11" i="75"/>
  <c r="F51" i="75" s="1"/>
  <c r="AE10" i="75"/>
  <c r="AB11" i="75"/>
  <c r="E51" i="75" s="1"/>
  <c r="AD10" i="75"/>
  <c r="AF10" i="75" s="1"/>
  <c r="AB11" i="67"/>
  <c r="E51" i="67" s="1"/>
  <c r="AD10" i="67"/>
  <c r="AF10" i="67" s="1"/>
  <c r="AE10" i="67"/>
  <c r="AC11" i="67"/>
  <c r="F51" i="67" s="1"/>
  <c r="G44" i="72"/>
  <c r="AB11" i="77"/>
  <c r="E51" i="77" s="1"/>
  <c r="AD10" i="77"/>
  <c r="AF10" i="77" s="1"/>
  <c r="AC11" i="77"/>
  <c r="F51" i="77" s="1"/>
  <c r="AE10" i="77"/>
  <c r="AH14" i="74"/>
  <c r="M52" i="74" s="1"/>
  <c r="AK13" i="74"/>
  <c r="AJ13" i="74"/>
  <c r="AL13" i="74" s="1"/>
  <c r="AI14" i="74"/>
  <c r="N52" i="74" s="1"/>
  <c r="K52" i="70" l="1"/>
  <c r="K52" i="63"/>
  <c r="O51" i="66"/>
  <c r="G52" i="73"/>
  <c r="K52" i="67"/>
  <c r="K52" i="73"/>
  <c r="G52" i="76"/>
  <c r="O52" i="72"/>
  <c r="K52" i="65"/>
  <c r="O51" i="65"/>
  <c r="G52" i="65"/>
  <c r="K52" i="62"/>
  <c r="G52" i="66"/>
  <c r="C52" i="67"/>
  <c r="O51" i="70"/>
  <c r="O52" i="63"/>
  <c r="C52" i="62"/>
  <c r="G52" i="71"/>
  <c r="O33" i="79"/>
  <c r="C52" i="74"/>
  <c r="O51" i="74"/>
  <c r="O51" i="63"/>
  <c r="O52" i="77"/>
  <c r="O51" i="67"/>
  <c r="O51" i="75"/>
  <c r="K51" i="67"/>
  <c r="K51" i="71"/>
  <c r="K51" i="72"/>
  <c r="G52" i="75"/>
  <c r="K52" i="75"/>
  <c r="K51" i="68"/>
  <c r="K51" i="54"/>
  <c r="G52" i="70"/>
  <c r="K52" i="54"/>
  <c r="O52" i="71"/>
  <c r="O51" i="69"/>
  <c r="O51" i="77"/>
  <c r="K52" i="69"/>
  <c r="K51" i="74"/>
  <c r="K51" i="70"/>
  <c r="O51" i="71"/>
  <c r="K51" i="77"/>
  <c r="K51" i="63"/>
  <c r="O52" i="75"/>
  <c r="K52" i="77"/>
  <c r="K52" i="76"/>
  <c r="O51" i="54"/>
  <c r="G51" i="73"/>
  <c r="G52" i="77"/>
  <c r="C51" i="67"/>
  <c r="G52" i="72"/>
  <c r="C51" i="70"/>
  <c r="C52" i="69"/>
  <c r="G51" i="72"/>
  <c r="G51" i="69"/>
  <c r="G51" i="63"/>
  <c r="G51" i="68"/>
  <c r="C51" i="65"/>
  <c r="C51" i="62"/>
  <c r="G51" i="74"/>
  <c r="K52" i="71"/>
  <c r="C51" i="71"/>
  <c r="G51" i="70"/>
  <c r="O51" i="68"/>
  <c r="K51" i="62"/>
  <c r="G51" i="75"/>
  <c r="G51" i="76"/>
  <c r="K52" i="66"/>
  <c r="G51" i="54"/>
  <c r="C51" i="77"/>
  <c r="G51" i="67"/>
  <c r="O51" i="73"/>
  <c r="G52" i="69"/>
  <c r="G51" i="66"/>
  <c r="O52" i="68"/>
  <c r="C52" i="63"/>
  <c r="G52" i="68"/>
  <c r="C52" i="72"/>
  <c r="O51" i="76"/>
  <c r="G51" i="65"/>
  <c r="G51" i="71"/>
  <c r="C52" i="54"/>
  <c r="G51" i="62"/>
  <c r="C51" i="76"/>
  <c r="C52" i="68"/>
  <c r="K51" i="69"/>
  <c r="K52" i="74"/>
  <c r="O52" i="74"/>
  <c r="G51" i="77"/>
  <c r="C51" i="75"/>
  <c r="K51" i="73"/>
  <c r="C51" i="74"/>
  <c r="K51" i="75"/>
  <c r="O51" i="62"/>
  <c r="C51" i="73"/>
  <c r="C51" i="66"/>
  <c r="C51" i="72"/>
  <c r="K52" i="68"/>
  <c r="G52" i="63"/>
  <c r="C51" i="69"/>
  <c r="C51" i="54"/>
  <c r="O51" i="72"/>
  <c r="C51" i="63"/>
  <c r="K51" i="76"/>
  <c r="C51" i="68"/>
  <c r="O52" i="76"/>
  <c r="G52" i="54"/>
</calcChain>
</file>

<file path=xl/sharedStrings.xml><?xml version="1.0" encoding="utf-8"?>
<sst xmlns="http://schemas.openxmlformats.org/spreadsheetml/2006/main" count="3579" uniqueCount="70">
  <si>
    <t>Classe 1</t>
  </si>
  <si>
    <t>Classe 2</t>
  </si>
  <si>
    <t>Intervallo orario</t>
  </si>
  <si>
    <t>HH</t>
  </si>
  <si>
    <t>0.00 - 1.00</t>
  </si>
  <si>
    <t>1.00 - 2.00</t>
  </si>
  <si>
    <t>2.00 - 3.00</t>
  </si>
  <si>
    <t>3.00 - 4.00</t>
  </si>
  <si>
    <t>4.00 - 5.00</t>
  </si>
  <si>
    <t>5.00 - 6.00</t>
  </si>
  <si>
    <t>6.00 - 7.00</t>
  </si>
  <si>
    <t>7.00 - 8.00</t>
  </si>
  <si>
    <t>8.00 - 9.00</t>
  </si>
  <si>
    <t>9.00 - 10.00</t>
  </si>
  <si>
    <t>10.00 - 11.00</t>
  </si>
  <si>
    <t>11.00 - 12.00</t>
  </si>
  <si>
    <t>12.00 - 13.00</t>
  </si>
  <si>
    <t>13.00 - 14.00</t>
  </si>
  <si>
    <t>14.00 - 15.00</t>
  </si>
  <si>
    <t>15.00 - 16.00</t>
  </si>
  <si>
    <t>16.00 - 17.00</t>
  </si>
  <si>
    <t>17.00 - 18.00</t>
  </si>
  <si>
    <t>18.00 - 19.00</t>
  </si>
  <si>
    <t>19.00 - 20.00</t>
  </si>
  <si>
    <t>20.00 - 21.00</t>
  </si>
  <si>
    <t>21.00 - 22.00</t>
  </si>
  <si>
    <t>22.00 - 23.00</t>
  </si>
  <si>
    <t>23.00 - 24.00</t>
  </si>
  <si>
    <t>Am</t>
  </si>
  <si>
    <t>Peak</t>
  </si>
  <si>
    <t>Pm</t>
  </si>
  <si>
    <t>Totale Veicoli</t>
  </si>
  <si>
    <t>Data</t>
  </si>
  <si>
    <t>Sezione</t>
  </si>
  <si>
    <t>Direzione</t>
  </si>
  <si>
    <t>Ora_Da</t>
  </si>
  <si>
    <t>Ora_A</t>
  </si>
  <si>
    <t>Vol_Totale</t>
  </si>
  <si>
    <t>L1</t>
  </si>
  <si>
    <t>L2</t>
  </si>
  <si>
    <t>Volumi</t>
  </si>
  <si>
    <t>Sezione:</t>
  </si>
  <si>
    <t>Data:</t>
  </si>
  <si>
    <t>Intervallo Orario</t>
  </si>
  <si>
    <t>Totale</t>
  </si>
  <si>
    <t>Diurno</t>
  </si>
  <si>
    <t>Notturno</t>
  </si>
  <si>
    <t>Monitoraggio del traffico</t>
  </si>
  <si>
    <t>Ore di punta</t>
  </si>
  <si>
    <t>GG1</t>
  </si>
  <si>
    <t>Dir. AB</t>
  </si>
  <si>
    <t>Dir. BA</t>
  </si>
  <si>
    <t>Tot</t>
  </si>
  <si>
    <t>Comune</t>
  </si>
  <si>
    <t>Leggeri</t>
  </si>
  <si>
    <t>Pesanti</t>
  </si>
  <si>
    <t>Civitavecchia</t>
  </si>
  <si>
    <t>Nord</t>
  </si>
  <si>
    <t>Sud</t>
  </si>
  <si>
    <t>Comune di Civitavecchia</t>
  </si>
  <si>
    <t>Totali</t>
  </si>
  <si>
    <t>Direzione: Nord</t>
  </si>
  <si>
    <t>Direzione: Sud</t>
  </si>
  <si>
    <t>MEZZI LEGGERI</t>
  </si>
  <si>
    <t>MEZZI PESANTI</t>
  </si>
  <si>
    <t>Direzione sud</t>
  </si>
  <si>
    <t>Direzione nord</t>
  </si>
  <si>
    <t>Mezzi pesanti</t>
  </si>
  <si>
    <t>Calata Principe Tommaso</t>
  </si>
  <si>
    <t>'Calata Principe Tommaso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</si>
</sst>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-* #,##0.00_-;\-* #,##0.00_-;_-* &quot;-&quot;??_-;_-@_-"/>
    <numFmt numFmtId="164" formatCode="[$-F800]dddd\,\ mmmm\ dd\,\ yyyy"/>
    <numFmt numFmtId="165" formatCode="h:mm;@"/>
    <numFmt numFmtId="166" formatCode="#,##0_ ;\-#,##0\ "/>
    <numFmt numFmtId="167" formatCode="[$-F400]h:mm:ss\ AM/PM"/>
    <numFmt numFmtId="168" formatCode="0.0%"/>
    <numFmt numFmtId="169" formatCode="0.0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Arial"/>
      <family val="2"/>
    </font>
    <font>
      <b/>
      <sz val="36"/>
      <name val="Calibri"/>
      <family val="2"/>
      <scheme val="minor"/>
    </font>
    <font>
      <sz val="16"/>
      <name val="Calibri"/>
      <family val="2"/>
      <scheme val="minor"/>
    </font>
    <font>
      <sz val="16"/>
      <name val="Arial"/>
      <family val="2"/>
    </font>
    <font>
      <b/>
      <sz val="48"/>
      <name val="Calibri"/>
      <family val="2"/>
      <scheme val="minor"/>
    </font>
    <font>
      <b/>
      <sz val="16"/>
      <name val="Arial"/>
      <family val="2"/>
    </font>
    <font>
      <b/>
      <sz val="19"/>
      <name val="Calibri"/>
      <family val="2"/>
      <scheme val="minor"/>
    </font>
    <font>
      <sz val="19"/>
      <name val="Calibri"/>
      <family val="2"/>
      <scheme val="minor"/>
    </font>
    <font>
      <i/>
      <sz val="19"/>
      <name val="Calibri"/>
      <family val="2"/>
      <scheme val="minor"/>
    </font>
    <font>
      <sz val="19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48"/>
      <name val="Calibri"/>
      <family val="2"/>
      <scheme val="minor"/>
    </font>
    <font>
      <sz val="16"/>
      <name val="Calibri"/>
      <family val="2"/>
    </font>
    <font>
      <b/>
      <sz val="19"/>
      <name val="Calibri"/>
      <family val="2"/>
    </font>
    <font>
      <b/>
      <sz val="19"/>
      <color theme="0"/>
      <name val="Calibri"/>
      <family val="2"/>
    </font>
    <font>
      <b/>
      <sz val="20"/>
      <name val="Calibri"/>
      <family val="2"/>
      <scheme val="minor"/>
    </font>
    <font>
      <sz val="2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</borders>
  <cellStyleXfs count="6">
    <xf numFmtId="0" fontId="0" fillId="0" borderId="0"/>
    <xf numFmtId="43" fontId="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6" fillId="0" borderId="0"/>
    <xf numFmtId="9" fontId="22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12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/>
    <xf numFmtId="0" fontId="3" fillId="0" borderId="0" xfId="0" applyFont="1" applyAlignment="1">
      <alignment horizontal="center"/>
    </xf>
    <xf numFmtId="0" fontId="8" fillId="5" borderId="8" xfId="0" applyFont="1" applyFill="1" applyBorder="1" applyAlignment="1">
      <alignment vertical="center"/>
    </xf>
    <xf numFmtId="0" fontId="12" fillId="4" borderId="10" xfId="0" applyFont="1" applyFill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166" fontId="13" fillId="0" borderId="18" xfId="1" applyNumberFormat="1" applyFont="1" applyBorder="1" applyAlignment="1">
      <alignment horizontal="center" vertical="center"/>
    </xf>
    <xf numFmtId="166" fontId="12" fillId="4" borderId="19" xfId="1" applyNumberFormat="1" applyFont="1" applyFill="1" applyBorder="1" applyAlignment="1">
      <alignment horizontal="center" vertical="center"/>
    </xf>
    <xf numFmtId="166" fontId="13" fillId="0" borderId="24" xfId="1" applyNumberFormat="1" applyFont="1" applyBorder="1" applyAlignment="1">
      <alignment horizontal="center" vertical="center"/>
    </xf>
    <xf numFmtId="166" fontId="13" fillId="0" borderId="22" xfId="1" applyNumberFormat="1" applyFont="1" applyBorder="1" applyAlignment="1">
      <alignment horizontal="center" vertical="center"/>
    </xf>
    <xf numFmtId="166" fontId="12" fillId="4" borderId="23" xfId="1" applyNumberFormat="1" applyFont="1" applyFill="1" applyBorder="1" applyAlignment="1">
      <alignment horizontal="center" vertical="center"/>
    </xf>
    <xf numFmtId="0" fontId="13" fillId="5" borderId="8" xfId="0" applyFont="1" applyFill="1" applyBorder="1" applyAlignment="1">
      <alignment vertical="center"/>
    </xf>
    <xf numFmtId="0" fontId="13" fillId="0" borderId="0" xfId="0" applyFont="1" applyAlignment="1">
      <alignment wrapText="1"/>
    </xf>
    <xf numFmtId="0" fontId="15" fillId="0" borderId="0" xfId="0" applyFont="1"/>
    <xf numFmtId="0" fontId="14" fillId="0" borderId="0" xfId="0" applyFont="1"/>
    <xf numFmtId="3" fontId="13" fillId="0" borderId="20" xfId="0" applyNumberFormat="1" applyFont="1" applyBorder="1" applyAlignment="1">
      <alignment horizontal="center" vertical="center" wrapText="1"/>
    </xf>
    <xf numFmtId="3" fontId="13" fillId="0" borderId="18" xfId="0" applyNumberFormat="1" applyFont="1" applyBorder="1" applyAlignment="1">
      <alignment horizontal="center" vertical="center" wrapText="1"/>
    </xf>
    <xf numFmtId="3" fontId="12" fillId="4" borderId="19" xfId="0" applyNumberFormat="1" applyFont="1" applyFill="1" applyBorder="1" applyAlignment="1">
      <alignment horizontal="center" vertical="center" wrapText="1"/>
    </xf>
    <xf numFmtId="3" fontId="13" fillId="0" borderId="29" xfId="0" applyNumberFormat="1" applyFont="1" applyBorder="1" applyAlignment="1">
      <alignment horizontal="center" vertical="center" wrapText="1"/>
    </xf>
    <xf numFmtId="3" fontId="13" fillId="0" borderId="28" xfId="0" applyNumberFormat="1" applyFont="1" applyBorder="1" applyAlignment="1">
      <alignment horizontal="center" vertical="center" wrapText="1"/>
    </xf>
    <xf numFmtId="3" fontId="12" fillId="4" borderId="4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1" fillId="0" borderId="0" xfId="0" applyFont="1" applyAlignment="1">
      <alignment horizontal="center"/>
    </xf>
    <xf numFmtId="3" fontId="0" fillId="0" borderId="0" xfId="0" applyNumberFormat="1" applyAlignment="1">
      <alignment horizontal="center"/>
    </xf>
    <xf numFmtId="3" fontId="21" fillId="0" borderId="0" xfId="0" applyNumberFormat="1" applyFont="1" applyAlignment="1">
      <alignment horizontal="center"/>
    </xf>
    <xf numFmtId="164" fontId="21" fillId="0" borderId="0" xfId="0" applyNumberFormat="1" applyFont="1" applyAlignment="1">
      <alignment horizontal="left"/>
    </xf>
    <xf numFmtId="168" fontId="17" fillId="0" borderId="41" xfId="2" applyNumberFormat="1" applyFont="1" applyBorder="1" applyAlignment="1">
      <alignment horizontal="center" vertical="center"/>
    </xf>
    <xf numFmtId="9" fontId="0" fillId="0" borderId="0" xfId="0" applyNumberFormat="1" applyAlignment="1">
      <alignment horizontal="center"/>
    </xf>
    <xf numFmtId="166" fontId="3" fillId="0" borderId="41" xfId="0" applyNumberFormat="1" applyFont="1" applyBorder="1" applyAlignment="1">
      <alignment horizontal="center" vertical="center" wrapText="1"/>
    </xf>
    <xf numFmtId="165" fontId="3" fillId="0" borderId="41" xfId="0" applyNumberFormat="1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3" fillId="2" borderId="41" xfId="0" applyFont="1" applyFill="1" applyBorder="1" applyAlignment="1">
      <alignment horizontal="center" vertical="center" wrapText="1"/>
    </xf>
    <xf numFmtId="166" fontId="0" fillId="0" borderId="41" xfId="0" applyNumberFormat="1" applyBorder="1" applyAlignment="1">
      <alignment horizontal="center" vertical="center" wrapText="1"/>
    </xf>
    <xf numFmtId="164" fontId="21" fillId="0" borderId="0" xfId="0" applyNumberFormat="1" applyFont="1"/>
    <xf numFmtId="169" fontId="0" fillId="0" borderId="0" xfId="0" applyNumberFormat="1" applyAlignment="1">
      <alignment horizontal="center"/>
    </xf>
    <xf numFmtId="164" fontId="21" fillId="0" borderId="47" xfId="0" applyNumberFormat="1" applyFont="1" applyBorder="1" applyAlignment="1">
      <alignment horizontal="left"/>
    </xf>
    <xf numFmtId="3" fontId="0" fillId="0" borderId="48" xfId="0" applyNumberFormat="1" applyBorder="1" applyAlignment="1">
      <alignment horizontal="center"/>
    </xf>
    <xf numFmtId="3" fontId="21" fillId="0" borderId="48" xfId="0" applyNumberFormat="1" applyFont="1" applyBorder="1" applyAlignment="1">
      <alignment horizontal="center"/>
    </xf>
    <xf numFmtId="3" fontId="21" fillId="0" borderId="49" xfId="0" applyNumberFormat="1" applyFont="1" applyBorder="1" applyAlignment="1">
      <alignment horizontal="center"/>
    </xf>
    <xf numFmtId="164" fontId="21" fillId="0" borderId="50" xfId="0" applyNumberFormat="1" applyFont="1" applyBorder="1" applyAlignment="1">
      <alignment horizontal="left"/>
    </xf>
    <xf numFmtId="3" fontId="0" fillId="0" borderId="51" xfId="0" applyNumberFormat="1" applyBorder="1" applyAlignment="1">
      <alignment horizontal="center"/>
    </xf>
    <xf numFmtId="3" fontId="21" fillId="0" borderId="51" xfId="0" applyNumberFormat="1" applyFont="1" applyBorder="1" applyAlignment="1">
      <alignment horizontal="center"/>
    </xf>
    <xf numFmtId="3" fontId="21" fillId="0" borderId="52" xfId="0" applyNumberFormat="1" applyFont="1" applyBorder="1" applyAlignment="1">
      <alignment horizontal="center"/>
    </xf>
    <xf numFmtId="164" fontId="21" fillId="0" borderId="53" xfId="0" applyNumberFormat="1" applyFont="1" applyBorder="1" applyAlignment="1">
      <alignment horizontal="left"/>
    </xf>
    <xf numFmtId="3" fontId="0" fillId="0" borderId="54" xfId="0" applyNumberFormat="1" applyBorder="1" applyAlignment="1">
      <alignment horizontal="center"/>
    </xf>
    <xf numFmtId="3" fontId="21" fillId="0" borderId="54" xfId="0" applyNumberFormat="1" applyFont="1" applyBorder="1" applyAlignment="1">
      <alignment horizontal="center"/>
    </xf>
    <xf numFmtId="3" fontId="21" fillId="0" borderId="55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/>
    </xf>
    <xf numFmtId="9" fontId="6" fillId="0" borderId="0" xfId="0" applyNumberFormat="1" applyFont="1" applyAlignment="1">
      <alignment horizontal="center"/>
    </xf>
    <xf numFmtId="9" fontId="6" fillId="0" borderId="48" xfId="0" applyNumberFormat="1" applyFont="1" applyBorder="1" applyAlignment="1">
      <alignment horizontal="center"/>
    </xf>
    <xf numFmtId="9" fontId="6" fillId="0" borderId="51" xfId="0" applyNumberFormat="1" applyFont="1" applyBorder="1" applyAlignment="1">
      <alignment horizontal="center"/>
    </xf>
    <xf numFmtId="168" fontId="6" fillId="0" borderId="49" xfId="0" applyNumberFormat="1" applyFont="1" applyBorder="1" applyAlignment="1">
      <alignment horizontal="center"/>
    </xf>
    <xf numFmtId="168" fontId="6" fillId="0" borderId="52" xfId="0" applyNumberFormat="1" applyFont="1" applyBorder="1" applyAlignment="1">
      <alignment horizontal="center"/>
    </xf>
    <xf numFmtId="0" fontId="21" fillId="8" borderId="0" xfId="0" applyFont="1" applyFill="1" applyAlignment="1">
      <alignment horizontal="center"/>
    </xf>
    <xf numFmtId="0" fontId="21" fillId="7" borderId="0" xfId="0" applyFont="1" applyFill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4" borderId="13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49" fontId="13" fillId="4" borderId="32" xfId="0" applyNumberFormat="1" applyFont="1" applyFill="1" applyBorder="1" applyAlignment="1">
      <alignment horizontal="center" vertical="center"/>
    </xf>
    <xf numFmtId="49" fontId="13" fillId="4" borderId="21" xfId="0" applyNumberFormat="1" applyFont="1" applyFill="1" applyBorder="1" applyAlignment="1">
      <alignment horizontal="center" vertical="center"/>
    </xf>
    <xf numFmtId="0" fontId="6" fillId="0" borderId="41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164" fontId="13" fillId="0" borderId="10" xfId="0" applyNumberFormat="1" applyFont="1" applyBorder="1" applyAlignment="1">
      <alignment horizontal="left" vertical="center"/>
    </xf>
    <xf numFmtId="164" fontId="13" fillId="0" borderId="11" xfId="0" applyNumberFormat="1" applyFont="1" applyBorder="1" applyAlignment="1">
      <alignment horizontal="left" vertical="center"/>
    </xf>
    <xf numFmtId="164" fontId="13" fillId="0" borderId="12" xfId="0" applyNumberFormat="1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12" fillId="4" borderId="10" xfId="0" applyNumberFormat="1" applyFont="1" applyFill="1" applyBorder="1" applyAlignment="1">
      <alignment horizontal="center" vertical="center" wrapText="1"/>
    </xf>
    <xf numFmtId="49" fontId="12" fillId="4" borderId="11" xfId="0" applyNumberFormat="1" applyFont="1" applyFill="1" applyBorder="1" applyAlignment="1">
      <alignment horizontal="center" vertical="center" wrapText="1"/>
    </xf>
    <xf numFmtId="49" fontId="12" fillId="4" borderId="12" xfId="0" applyNumberFormat="1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49" fontId="13" fillId="4" borderId="31" xfId="0" applyNumberFormat="1" applyFont="1" applyFill="1" applyBorder="1" applyAlignment="1">
      <alignment horizontal="center" vertical="center"/>
    </xf>
    <xf numFmtId="49" fontId="13" fillId="4" borderId="17" xfId="0" applyNumberFormat="1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8" fillId="0" borderId="41" xfId="0" applyFont="1" applyBorder="1" applyAlignment="1">
      <alignment horizontal="center" vertical="center" wrapText="1"/>
    </xf>
    <xf numFmtId="166" fontId="12" fillId="4" borderId="37" xfId="1" applyNumberFormat="1" applyFont="1" applyFill="1" applyBorder="1" applyAlignment="1">
      <alignment horizontal="center" vertical="center"/>
    </xf>
    <xf numFmtId="166" fontId="12" fillId="4" borderId="16" xfId="1" applyNumberFormat="1" applyFont="1" applyFill="1" applyBorder="1" applyAlignment="1">
      <alignment horizontal="center" vertical="center"/>
    </xf>
    <xf numFmtId="0" fontId="12" fillId="4" borderId="26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wrapText="1"/>
    </xf>
    <xf numFmtId="166" fontId="12" fillId="0" borderId="4" xfId="1" applyNumberFormat="1" applyFont="1" applyFill="1" applyBorder="1" applyAlignment="1">
      <alignment horizontal="center" vertical="center"/>
    </xf>
    <xf numFmtId="166" fontId="12" fillId="0" borderId="5" xfId="1" applyNumberFormat="1" applyFont="1" applyFill="1" applyBorder="1" applyAlignment="1">
      <alignment horizontal="center" vertical="center"/>
    </xf>
    <xf numFmtId="0" fontId="8" fillId="5" borderId="41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13" fillId="4" borderId="32" xfId="0" applyFont="1" applyFill="1" applyBorder="1" applyAlignment="1">
      <alignment horizontal="center" vertical="center" wrapText="1"/>
    </xf>
    <xf numFmtId="0" fontId="13" fillId="4" borderId="21" xfId="0" applyFont="1" applyFill="1" applyBorder="1" applyAlignment="1">
      <alignment horizontal="center" vertical="center" wrapText="1"/>
    </xf>
    <xf numFmtId="3" fontId="13" fillId="0" borderId="3" xfId="0" applyNumberFormat="1" applyFont="1" applyBorder="1" applyAlignment="1">
      <alignment horizontal="center" vertical="center" wrapText="1"/>
    </xf>
    <xf numFmtId="3" fontId="13" fillId="0" borderId="35" xfId="0" applyNumberFormat="1" applyFont="1" applyBorder="1" applyAlignment="1">
      <alignment horizontal="center" vertical="center" wrapText="1"/>
    </xf>
    <xf numFmtId="3" fontId="12" fillId="4" borderId="4" xfId="0" applyNumberFormat="1" applyFont="1" applyFill="1" applyBorder="1" applyAlignment="1">
      <alignment horizontal="center" vertical="center" wrapText="1"/>
    </xf>
    <xf numFmtId="3" fontId="12" fillId="4" borderId="36" xfId="0" applyNumberFormat="1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13" fillId="4" borderId="38" xfId="0" applyFont="1" applyFill="1" applyBorder="1" applyAlignment="1">
      <alignment horizontal="center" vertical="center" wrapText="1"/>
    </xf>
    <xf numFmtId="0" fontId="13" fillId="4" borderId="39" xfId="0" applyFont="1" applyFill="1" applyBorder="1" applyAlignment="1">
      <alignment horizontal="center" vertical="center" wrapText="1"/>
    </xf>
    <xf numFmtId="3" fontId="13" fillId="0" borderId="45" xfId="0" applyNumberFormat="1" applyFont="1" applyBorder="1" applyAlignment="1">
      <alignment horizontal="center" vertical="center" wrapText="1"/>
    </xf>
    <xf numFmtId="3" fontId="13" fillId="0" borderId="7" xfId="0" applyNumberFormat="1" applyFont="1" applyBorder="1" applyAlignment="1">
      <alignment horizontal="center" vertical="center" wrapText="1"/>
    </xf>
    <xf numFmtId="3" fontId="13" fillId="0" borderId="8" xfId="0" applyNumberFormat="1" applyFont="1" applyBorder="1" applyAlignment="1">
      <alignment horizontal="center" vertical="center" wrapText="1"/>
    </xf>
    <xf numFmtId="3" fontId="13" fillId="0" borderId="6" xfId="0" applyNumberFormat="1" applyFont="1" applyBorder="1" applyAlignment="1">
      <alignment horizontal="center" vertical="center" wrapText="1"/>
    </xf>
    <xf numFmtId="0" fontId="13" fillId="5" borderId="41" xfId="0" applyFont="1" applyFill="1" applyBorder="1" applyAlignment="1">
      <alignment horizontal="center" vertical="center" wrapText="1"/>
    </xf>
    <xf numFmtId="3" fontId="12" fillId="4" borderId="40" xfId="0" applyNumberFormat="1" applyFont="1" applyFill="1" applyBorder="1" applyAlignment="1">
      <alignment horizontal="center" vertical="center" wrapText="1"/>
    </xf>
    <xf numFmtId="3" fontId="12" fillId="4" borderId="5" xfId="0" applyNumberFormat="1" applyFont="1" applyFill="1" applyBorder="1" applyAlignment="1">
      <alignment horizontal="center" vertical="center" wrapText="1"/>
    </xf>
    <xf numFmtId="3" fontId="12" fillId="4" borderId="46" xfId="0" applyNumberFormat="1" applyFont="1" applyFill="1" applyBorder="1" applyAlignment="1">
      <alignment horizontal="center" vertical="center" wrapText="1"/>
    </xf>
    <xf numFmtId="0" fontId="13" fillId="3" borderId="41" xfId="0" applyFont="1" applyFill="1" applyBorder="1" applyAlignment="1">
      <alignment horizontal="center" vertical="center" wrapText="1"/>
    </xf>
    <xf numFmtId="3" fontId="12" fillId="4" borderId="3" xfId="0" applyNumberFormat="1" applyFont="1" applyFill="1" applyBorder="1" applyAlignment="1">
      <alignment horizontal="center" vertical="center" wrapText="1"/>
    </xf>
    <xf numFmtId="3" fontId="12" fillId="4" borderId="1" xfId="0" applyNumberFormat="1" applyFont="1" applyFill="1" applyBorder="1" applyAlignment="1">
      <alignment horizontal="center" vertical="center" wrapText="1"/>
    </xf>
    <xf numFmtId="3" fontId="12" fillId="0" borderId="40" xfId="0" applyNumberFormat="1" applyFont="1" applyBorder="1" applyAlignment="1">
      <alignment horizontal="center" vertical="center" wrapText="1"/>
    </xf>
    <xf numFmtId="3" fontId="12" fillId="0" borderId="5" xfId="0" applyNumberFormat="1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0" fontId="12" fillId="4" borderId="16" xfId="0" applyFont="1" applyFill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14" fontId="13" fillId="4" borderId="31" xfId="0" applyNumberFormat="1" applyFont="1" applyFill="1" applyBorder="1" applyAlignment="1">
      <alignment horizontal="center" vertical="center"/>
    </xf>
    <xf numFmtId="14" fontId="13" fillId="4" borderId="17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25" fillId="0" borderId="0" xfId="0" applyFont="1" applyAlignment="1">
      <alignment horizontal="center" vertical="center" wrapText="1"/>
    </xf>
    <xf numFmtId="0" fontId="26" fillId="9" borderId="41" xfId="0" applyFont="1" applyFill="1" applyBorder="1" applyAlignment="1">
      <alignment horizontal="center" vertical="center" wrapText="1"/>
    </xf>
    <xf numFmtId="166" fontId="25" fillId="0" borderId="0" xfId="0" applyNumberFormat="1" applyFont="1" applyAlignment="1">
      <alignment horizontal="center" vertical="center" wrapText="1"/>
    </xf>
    <xf numFmtId="166" fontId="25" fillId="0" borderId="41" xfId="0" applyNumberFormat="1" applyFont="1" applyBorder="1" applyAlignment="1">
      <alignment horizontal="center" vertical="center" wrapText="1"/>
    </xf>
    <xf numFmtId="0" fontId="26" fillId="10" borderId="41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10" xfId="0" quotePrefix="1" applyFont="1" applyBorder="1" applyAlignment="1">
      <alignment horizontal="left" vertical="center"/>
    </xf>
    <xf numFmtId="0" fontId="17" fillId="0" borderId="41" xfId="0" applyFont="1" applyBorder="1" applyAlignment="1">
      <alignment horizontal="center" vertical="center" textRotation="255"/>
    </xf>
    <xf numFmtId="164" fontId="17" fillId="0" borderId="41" xfId="0" applyNumberFormat="1" applyFont="1" applyBorder="1" applyAlignment="1">
      <alignment horizontal="center" vertical="center"/>
    </xf>
    <xf numFmtId="49" fontId="17" fillId="0" borderId="41" xfId="0" applyNumberFormat="1" applyFont="1" applyBorder="1" applyAlignment="1">
      <alignment horizontal="center" vertical="center"/>
    </xf>
    <xf numFmtId="165" fontId="17" fillId="0" borderId="41" xfId="0" applyNumberFormat="1" applyFont="1" applyBorder="1" applyAlignment="1">
      <alignment horizontal="center" vertical="center"/>
    </xf>
    <xf numFmtId="0" fontId="17" fillId="0" borderId="41" xfId="0" applyFont="1" applyBorder="1" applyAlignment="1">
      <alignment horizontal="center" vertical="center"/>
    </xf>
    <xf numFmtId="1" fontId="17" fillId="0" borderId="41" xfId="0" applyNumberFormat="1" applyFont="1" applyBorder="1" applyAlignment="1">
      <alignment horizontal="center"/>
    </xf>
    <xf numFmtId="1" fontId="17" fillId="0" borderId="41" xfId="0" applyNumberFormat="1" applyFont="1" applyBorder="1"/>
    <xf numFmtId="0" fontId="0" fillId="0" borderId="41" xfId="0" applyBorder="1"/>
    <xf numFmtId="164" fontId="18" fillId="6" borderId="41" xfId="0" applyNumberFormat="1" applyFont="1" applyFill="1" applyBorder="1" applyAlignment="1">
      <alignment horizontal="center" vertical="center"/>
    </xf>
    <xf numFmtId="14" fontId="17" fillId="0" borderId="41" xfId="0" applyNumberFormat="1" applyFont="1" applyBorder="1" applyAlignment="1">
      <alignment horizontal="left" vertical="center"/>
    </xf>
    <xf numFmtId="0" fontId="17" fillId="0" borderId="41" xfId="0" quotePrefix="1" applyFont="1" applyBorder="1" applyAlignment="1">
      <alignment horizontal="left" vertical="center"/>
    </xf>
    <xf numFmtId="0" fontId="17" fillId="0" borderId="41" xfId="0" applyFont="1" applyBorder="1" applyAlignment="1">
      <alignment horizontal="left" vertical="center"/>
    </xf>
    <xf numFmtId="164" fontId="19" fillId="0" borderId="41" xfId="0" applyNumberFormat="1" applyFont="1" applyBorder="1" applyAlignment="1">
      <alignment horizontal="center" vertical="center"/>
    </xf>
    <xf numFmtId="49" fontId="19" fillId="0" borderId="41" xfId="0" applyNumberFormat="1" applyFont="1" applyBorder="1" applyAlignment="1">
      <alignment horizontal="center" vertical="center"/>
    </xf>
    <xf numFmtId="167" fontId="19" fillId="0" borderId="41" xfId="0" applyNumberFormat="1" applyFont="1" applyBorder="1" applyAlignment="1">
      <alignment horizontal="center" vertical="center"/>
    </xf>
    <xf numFmtId="0" fontId="19" fillId="2" borderId="41" xfId="0" applyFont="1" applyFill="1" applyBorder="1" applyAlignment="1">
      <alignment horizontal="center" vertical="center"/>
    </xf>
    <xf numFmtId="0" fontId="17" fillId="7" borderId="41" xfId="0" applyFont="1" applyFill="1" applyBorder="1" applyAlignment="1">
      <alignment horizontal="center" vertical="center" textRotation="255"/>
    </xf>
    <xf numFmtId="164" fontId="17" fillId="7" borderId="41" xfId="0" applyNumberFormat="1" applyFont="1" applyFill="1" applyBorder="1" applyAlignment="1">
      <alignment horizontal="center" vertical="center"/>
    </xf>
    <xf numFmtId="49" fontId="17" fillId="7" borderId="41" xfId="0" quotePrefix="1" applyNumberFormat="1" applyFont="1" applyFill="1" applyBorder="1" applyAlignment="1">
      <alignment horizontal="center" vertical="center"/>
    </xf>
    <xf numFmtId="0" fontId="17" fillId="7" borderId="41" xfId="0" applyFont="1" applyFill="1" applyBorder="1" applyAlignment="1">
      <alignment horizontal="center" vertical="center"/>
    </xf>
    <xf numFmtId="167" fontId="20" fillId="7" borderId="41" xfId="0" applyNumberFormat="1" applyFont="1" applyFill="1" applyBorder="1" applyAlignment="1">
      <alignment horizontal="center" vertical="center"/>
    </xf>
    <xf numFmtId="0" fontId="20" fillId="7" borderId="41" xfId="0" applyFont="1" applyFill="1" applyBorder="1" applyAlignment="1">
      <alignment horizontal="center" vertical="center"/>
    </xf>
    <xf numFmtId="167" fontId="17" fillId="7" borderId="41" xfId="0" applyNumberFormat="1" applyFont="1" applyFill="1" applyBorder="1" applyAlignment="1">
      <alignment horizontal="center" vertical="center"/>
    </xf>
    <xf numFmtId="164" fontId="20" fillId="0" borderId="41" xfId="0" applyNumberFormat="1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167" fontId="20" fillId="0" borderId="41" xfId="0" applyNumberFormat="1" applyFont="1" applyBorder="1" applyAlignment="1">
      <alignment horizontal="center" vertical="center"/>
    </xf>
    <xf numFmtId="167" fontId="17" fillId="0" borderId="41" xfId="0" applyNumberFormat="1" applyFont="1" applyBorder="1" applyAlignment="1">
      <alignment horizontal="center" vertical="center"/>
    </xf>
    <xf numFmtId="164" fontId="20" fillId="7" borderId="41" xfId="0" applyNumberFormat="1" applyFont="1" applyFill="1" applyBorder="1" applyAlignment="1">
      <alignment horizontal="center" vertical="center"/>
    </xf>
    <xf numFmtId="0" fontId="17" fillId="8" borderId="41" xfId="0" applyFont="1" applyFill="1" applyBorder="1" applyAlignment="1">
      <alignment horizontal="center" vertical="center" textRotation="255"/>
    </xf>
    <xf numFmtId="164" fontId="17" fillId="8" borderId="41" xfId="0" applyNumberFormat="1" applyFont="1" applyFill="1" applyBorder="1" applyAlignment="1">
      <alignment horizontal="center" vertical="center"/>
    </xf>
    <xf numFmtId="0" fontId="20" fillId="8" borderId="41" xfId="0" applyFont="1" applyFill="1" applyBorder="1" applyAlignment="1">
      <alignment horizontal="center" vertical="center"/>
    </xf>
    <xf numFmtId="167" fontId="20" fillId="8" borderId="41" xfId="0" applyNumberFormat="1" applyFont="1" applyFill="1" applyBorder="1" applyAlignment="1">
      <alignment horizontal="center" vertical="center"/>
    </xf>
    <xf numFmtId="49" fontId="2" fillId="0" borderId="41" xfId="0" quotePrefix="1" applyNumberFormat="1" applyFont="1" applyBorder="1" applyAlignment="1">
      <alignment horizontal="center" vertical="center"/>
    </xf>
    <xf numFmtId="0" fontId="17" fillId="0" borderId="41" xfId="0" applyFont="1" applyFill="1" applyBorder="1" applyAlignment="1">
      <alignment horizontal="center" vertical="center"/>
    </xf>
    <xf numFmtId="167" fontId="20" fillId="0" borderId="41" xfId="0" applyNumberFormat="1" applyFont="1" applyFill="1" applyBorder="1" applyAlignment="1">
      <alignment horizontal="center" vertical="center"/>
    </xf>
    <xf numFmtId="0" fontId="20" fillId="0" borderId="41" xfId="0" applyFont="1" applyFill="1" applyBorder="1" applyAlignment="1">
      <alignment horizontal="center" vertical="center"/>
    </xf>
    <xf numFmtId="167" fontId="17" fillId="0" borderId="41" xfId="0" applyNumberFormat="1" applyFont="1" applyFill="1" applyBorder="1" applyAlignment="1">
      <alignment horizontal="center" vertical="center"/>
    </xf>
    <xf numFmtId="164" fontId="17" fillId="0" borderId="41" xfId="0" applyNumberFormat="1" applyFont="1" applyFill="1" applyBorder="1" applyAlignment="1">
      <alignment horizontal="center" vertical="center"/>
    </xf>
    <xf numFmtId="0" fontId="0" fillId="0" borderId="41" xfId="0" applyFill="1" applyBorder="1"/>
    <xf numFmtId="0" fontId="28" fillId="0" borderId="0" xfId="0" applyFont="1"/>
    <xf numFmtId="0" fontId="1" fillId="8" borderId="41" xfId="0" applyFont="1" applyFill="1" applyBorder="1" applyAlignment="1">
      <alignment horizontal="center" vertical="center"/>
    </xf>
    <xf numFmtId="0" fontId="17" fillId="0" borderId="41" xfId="0" applyFont="1" applyFill="1" applyBorder="1" applyAlignment="1">
      <alignment horizontal="center" vertical="center" textRotation="255"/>
    </xf>
    <xf numFmtId="1" fontId="17" fillId="0" borderId="41" xfId="0" applyNumberFormat="1" applyFont="1" applyFill="1" applyBorder="1" applyAlignment="1">
      <alignment horizontal="center"/>
    </xf>
    <xf numFmtId="1" fontId="17" fillId="0" borderId="41" xfId="0" applyNumberFormat="1" applyFont="1" applyFill="1" applyBorder="1"/>
    <xf numFmtId="49" fontId="17" fillId="0" borderId="41" xfId="0" quotePrefix="1" applyNumberFormat="1" applyFont="1" applyFill="1" applyBorder="1" applyAlignment="1">
      <alignment horizontal="center" vertical="center"/>
    </xf>
    <xf numFmtId="3" fontId="17" fillId="0" borderId="41" xfId="0" applyNumberFormat="1" applyFont="1" applyFill="1" applyBorder="1" applyAlignment="1">
      <alignment horizontal="center"/>
    </xf>
    <xf numFmtId="14" fontId="17" fillId="0" borderId="41" xfId="0" applyNumberFormat="1" applyFont="1" applyBorder="1" applyAlignment="1">
      <alignment horizontal="center" vertical="center"/>
    </xf>
    <xf numFmtId="0" fontId="0" fillId="7" borderId="41" xfId="0" applyFill="1" applyBorder="1" applyAlignment="1">
      <alignment horizontal="center"/>
    </xf>
    <xf numFmtId="0" fontId="0" fillId="0" borderId="41" xfId="0" applyFill="1" applyBorder="1" applyAlignment="1">
      <alignment horizontal="center"/>
    </xf>
    <xf numFmtId="0" fontId="0" fillId="0" borderId="41" xfId="0" applyBorder="1" applyAlignment="1">
      <alignment horizontal="center"/>
    </xf>
    <xf numFmtId="0" fontId="25" fillId="0" borderId="0" xfId="0" applyFont="1" applyAlignment="1">
      <alignment horizontal="center" vertical="center" wrapText="1"/>
    </xf>
    <xf numFmtId="0" fontId="26" fillId="10" borderId="41" xfId="0" applyFont="1" applyFill="1" applyBorder="1" applyAlignment="1">
      <alignment horizontal="center" vertical="center" wrapText="1"/>
    </xf>
    <xf numFmtId="0" fontId="26" fillId="9" borderId="41" xfId="0" applyFont="1" applyFill="1" applyBorder="1" applyAlignment="1">
      <alignment horizontal="center" vertical="center" wrapText="1"/>
    </xf>
  </cellXfs>
  <cellStyles count="6">
    <cellStyle name="Comma" xfId="1" builtinId="3"/>
    <cellStyle name="Normal" xfId="0" builtinId="0"/>
    <cellStyle name="Normale 2" xfId="3"/>
    <cellStyle name="Percent" xfId="2" builtinId="5"/>
    <cellStyle name="Percentuale 2" xfId="4"/>
    <cellStyle name="Percentuale 2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'GG7'!$C$7</c:f>
              <c:strCache>
                <c:ptCount val="1"/>
                <c:pt idx="0">
                  <c:v>Direzione: Nord</c:v>
                </c:pt>
              </c:strCache>
            </c:strRef>
          </c:tx>
          <c:spPr>
            <a:ln w="19050">
              <a:solidFill>
                <a:schemeClr val="accent3">
                  <a:lumMod val="50000"/>
                </a:schemeClr>
              </a:solidFill>
            </a:ln>
          </c:spPr>
          <c:marker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accent3">
                    <a:lumMod val="50000"/>
                  </a:schemeClr>
                </a:solidFill>
              </a:ln>
            </c:spPr>
          </c:marker>
          <c:cat>
            <c:strRef>
              <c:f>'GG7'!$C$11:$C$34</c:f>
              <c:strCache>
                <c:ptCount val="24"/>
                <c:pt idx="0">
                  <c:v>0.00 - 1.00</c:v>
                </c:pt>
                <c:pt idx="1">
                  <c:v>1.00 - 2.00</c:v>
                </c:pt>
                <c:pt idx="2">
                  <c:v>2.00 - 3.00</c:v>
                </c:pt>
                <c:pt idx="3">
                  <c:v>3.00 - 4.00</c:v>
                </c:pt>
                <c:pt idx="4">
                  <c:v>4.00 - 5.00</c:v>
                </c:pt>
                <c:pt idx="5">
                  <c:v>5.00 - 6.00</c:v>
                </c:pt>
                <c:pt idx="6">
                  <c:v>6.00 - 7.00</c:v>
                </c:pt>
                <c:pt idx="7">
                  <c:v>7.00 - 8.00</c:v>
                </c:pt>
                <c:pt idx="8">
                  <c:v>8.00 - 9.00</c:v>
                </c:pt>
                <c:pt idx="9">
                  <c:v>9.00 - 10.00</c:v>
                </c:pt>
                <c:pt idx="10">
                  <c:v>10.00 - 11.00</c:v>
                </c:pt>
                <c:pt idx="11">
                  <c:v>11.00 - 12.00</c:v>
                </c:pt>
                <c:pt idx="12">
                  <c:v>12.00 - 13.00</c:v>
                </c:pt>
                <c:pt idx="13">
                  <c:v>13.00 - 14.00</c:v>
                </c:pt>
                <c:pt idx="14">
                  <c:v>14.00 - 15.00</c:v>
                </c:pt>
                <c:pt idx="15">
                  <c:v>15.00 - 16.00</c:v>
                </c:pt>
                <c:pt idx="16">
                  <c:v>16.00 - 17.00</c:v>
                </c:pt>
                <c:pt idx="17">
                  <c:v>17.00 - 18.00</c:v>
                </c:pt>
                <c:pt idx="18">
                  <c:v>18.00 - 19.00</c:v>
                </c:pt>
                <c:pt idx="19">
                  <c:v>19.00 - 20.00</c:v>
                </c:pt>
                <c:pt idx="20">
                  <c:v>20.00 - 21.00</c:v>
                </c:pt>
                <c:pt idx="21">
                  <c:v>21.00 - 22.00</c:v>
                </c:pt>
                <c:pt idx="22">
                  <c:v>22.00 - 23.00</c:v>
                </c:pt>
                <c:pt idx="23">
                  <c:v>23.00 - 24.00</c:v>
                </c:pt>
              </c:strCache>
            </c:strRef>
          </c:cat>
          <c:val>
            <c:numRef>
              <c:f>'GG7'!$E$11:$E$34</c:f>
              <c:numCache>
                <c:formatCode>#,##0_ ;\-#,##0\ </c:formatCode>
                <c:ptCount val="24"/>
                <c:pt idx="0">
                  <c:v>4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3</c:v>
                </c:pt>
                <c:pt idx="5">
                  <c:v>24</c:v>
                </c:pt>
                <c:pt idx="6">
                  <c:v>43</c:v>
                </c:pt>
                <c:pt idx="7">
                  <c:v>95</c:v>
                </c:pt>
                <c:pt idx="8">
                  <c:v>132</c:v>
                </c:pt>
                <c:pt idx="9">
                  <c:v>100</c:v>
                </c:pt>
                <c:pt idx="10">
                  <c:v>99</c:v>
                </c:pt>
                <c:pt idx="11">
                  <c:v>89</c:v>
                </c:pt>
                <c:pt idx="12">
                  <c:v>88</c:v>
                </c:pt>
                <c:pt idx="13">
                  <c:v>61</c:v>
                </c:pt>
                <c:pt idx="14">
                  <c:v>74</c:v>
                </c:pt>
                <c:pt idx="15">
                  <c:v>62</c:v>
                </c:pt>
                <c:pt idx="16">
                  <c:v>87</c:v>
                </c:pt>
                <c:pt idx="17">
                  <c:v>59</c:v>
                </c:pt>
                <c:pt idx="18">
                  <c:v>49</c:v>
                </c:pt>
                <c:pt idx="19">
                  <c:v>21</c:v>
                </c:pt>
                <c:pt idx="20">
                  <c:v>12</c:v>
                </c:pt>
                <c:pt idx="21">
                  <c:v>8</c:v>
                </c:pt>
                <c:pt idx="22">
                  <c:v>6</c:v>
                </c:pt>
                <c:pt idx="23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95-4440-9754-F81517C5ADB0}"/>
            </c:ext>
          </c:extLst>
        </c:ser>
        <c:ser>
          <c:idx val="1"/>
          <c:order val="1"/>
          <c:tx>
            <c:strRef>
              <c:f>'GG7'!$K$7</c:f>
              <c:strCache>
                <c:ptCount val="1"/>
                <c:pt idx="0">
                  <c:v>Direzione: Sud</c:v>
                </c:pt>
              </c:strCache>
            </c:strRef>
          </c:tx>
          <c:spPr>
            <a:ln w="19050">
              <a:solidFill>
                <a:srgbClr val="C00000"/>
              </a:solidFill>
            </a:ln>
          </c:spPr>
          <c:marker>
            <c:spPr>
              <a:solidFill>
                <a:srgbClr val="C00000"/>
              </a:solidFill>
              <a:ln w="19050">
                <a:solidFill>
                  <a:srgbClr val="C00000"/>
                </a:solidFill>
              </a:ln>
            </c:spPr>
          </c:marker>
          <c:cat>
            <c:strRef>
              <c:f>'GG7'!$C$11:$C$34</c:f>
              <c:strCache>
                <c:ptCount val="24"/>
                <c:pt idx="0">
                  <c:v>0.00 - 1.00</c:v>
                </c:pt>
                <c:pt idx="1">
                  <c:v>1.00 - 2.00</c:v>
                </c:pt>
                <c:pt idx="2">
                  <c:v>2.00 - 3.00</c:v>
                </c:pt>
                <c:pt idx="3">
                  <c:v>3.00 - 4.00</c:v>
                </c:pt>
                <c:pt idx="4">
                  <c:v>4.00 - 5.00</c:v>
                </c:pt>
                <c:pt idx="5">
                  <c:v>5.00 - 6.00</c:v>
                </c:pt>
                <c:pt idx="6">
                  <c:v>6.00 - 7.00</c:v>
                </c:pt>
                <c:pt idx="7">
                  <c:v>7.00 - 8.00</c:v>
                </c:pt>
                <c:pt idx="8">
                  <c:v>8.00 - 9.00</c:v>
                </c:pt>
                <c:pt idx="9">
                  <c:v>9.00 - 10.00</c:v>
                </c:pt>
                <c:pt idx="10">
                  <c:v>10.00 - 11.00</c:v>
                </c:pt>
                <c:pt idx="11">
                  <c:v>11.00 - 12.00</c:v>
                </c:pt>
                <c:pt idx="12">
                  <c:v>12.00 - 13.00</c:v>
                </c:pt>
                <c:pt idx="13">
                  <c:v>13.00 - 14.00</c:v>
                </c:pt>
                <c:pt idx="14">
                  <c:v>14.00 - 15.00</c:v>
                </c:pt>
                <c:pt idx="15">
                  <c:v>15.00 - 16.00</c:v>
                </c:pt>
                <c:pt idx="16">
                  <c:v>16.00 - 17.00</c:v>
                </c:pt>
                <c:pt idx="17">
                  <c:v>17.00 - 18.00</c:v>
                </c:pt>
                <c:pt idx="18">
                  <c:v>18.00 - 19.00</c:v>
                </c:pt>
                <c:pt idx="19">
                  <c:v>19.00 - 20.00</c:v>
                </c:pt>
                <c:pt idx="20">
                  <c:v>20.00 - 21.00</c:v>
                </c:pt>
                <c:pt idx="21">
                  <c:v>21.00 - 22.00</c:v>
                </c:pt>
                <c:pt idx="22">
                  <c:v>22.00 - 23.00</c:v>
                </c:pt>
                <c:pt idx="23">
                  <c:v>23.00 - 24.00</c:v>
                </c:pt>
              </c:strCache>
            </c:strRef>
          </c:cat>
          <c:val>
            <c:numRef>
              <c:f>'GG7'!$M$11:$M$34</c:f>
              <c:numCache>
                <c:formatCode>#,##0_ ;\-#,##0\ </c:formatCode>
                <c:ptCount val="24"/>
                <c:pt idx="0">
                  <c:v>0</c:v>
                </c:pt>
                <c:pt idx="1">
                  <c:v>15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</c:v>
                </c:pt>
                <c:pt idx="6">
                  <c:v>73</c:v>
                </c:pt>
                <c:pt idx="7">
                  <c:v>175</c:v>
                </c:pt>
                <c:pt idx="8">
                  <c:v>59</c:v>
                </c:pt>
                <c:pt idx="9">
                  <c:v>145</c:v>
                </c:pt>
                <c:pt idx="10">
                  <c:v>146</c:v>
                </c:pt>
                <c:pt idx="11">
                  <c:v>131</c:v>
                </c:pt>
                <c:pt idx="12">
                  <c:v>174</c:v>
                </c:pt>
                <c:pt idx="13">
                  <c:v>58</c:v>
                </c:pt>
                <c:pt idx="14">
                  <c:v>73</c:v>
                </c:pt>
                <c:pt idx="15">
                  <c:v>87</c:v>
                </c:pt>
                <c:pt idx="16">
                  <c:v>146</c:v>
                </c:pt>
                <c:pt idx="17">
                  <c:v>59</c:v>
                </c:pt>
                <c:pt idx="18">
                  <c:v>87</c:v>
                </c:pt>
                <c:pt idx="19">
                  <c:v>0</c:v>
                </c:pt>
                <c:pt idx="20">
                  <c:v>44</c:v>
                </c:pt>
                <c:pt idx="21">
                  <c:v>15</c:v>
                </c:pt>
                <c:pt idx="22">
                  <c:v>15</c:v>
                </c:pt>
                <c:pt idx="2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395-4440-9754-F81517C5AD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461312"/>
        <c:axId val="134471680"/>
      </c:lineChart>
      <c:catAx>
        <c:axId val="134461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3000000" vert="horz"/>
          <a:lstStyle/>
          <a:p>
            <a:pPr>
              <a:defRPr sz="1600"/>
            </a:pPr>
            <a:endParaRPr lang="it-IT"/>
          </a:p>
        </c:txPr>
        <c:crossAx val="134471680"/>
        <c:crosses val="autoZero"/>
        <c:auto val="1"/>
        <c:lblAlgn val="ctr"/>
        <c:lblOffset val="0"/>
        <c:tickLblSkip val="1"/>
        <c:noMultiLvlLbl val="0"/>
      </c:catAx>
      <c:valAx>
        <c:axId val="134471680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it-IT"/>
          </a:p>
        </c:txPr>
        <c:crossAx val="134461312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layout/>
      <c:overlay val="0"/>
      <c:txPr>
        <a:bodyPr/>
        <a:lstStyle/>
        <a:p>
          <a:pPr>
            <a:defRPr sz="1800"/>
          </a:pPr>
          <a:endParaRPr lang="it-IT"/>
        </a:p>
      </c:txPr>
    </c:legend>
    <c:plotVisOnly val="1"/>
    <c:dispBlanksAs val="gap"/>
    <c:showDLblsOverMax val="0"/>
  </c:chart>
  <c:spPr>
    <a:ln w="3175">
      <a:solidFill>
        <a:sysClr val="windowText" lastClr="000000"/>
      </a:solidFill>
    </a:ln>
  </c:spPr>
  <c:printSettings>
    <c:headerFooter/>
    <c:pageMargins b="0.75000000000000755" l="0.70000000000000062" r="0.70000000000000062" t="0.7500000000000075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'GG7'!$C$7</c:f>
              <c:strCache>
                <c:ptCount val="1"/>
                <c:pt idx="0">
                  <c:v>Direzione: Nord</c:v>
                </c:pt>
              </c:strCache>
            </c:strRef>
          </c:tx>
          <c:spPr>
            <a:ln w="19050">
              <a:solidFill>
                <a:schemeClr val="accent3">
                  <a:lumMod val="50000"/>
                </a:schemeClr>
              </a:solidFill>
            </a:ln>
          </c:spPr>
          <c:marker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accent3">
                    <a:lumMod val="50000"/>
                  </a:schemeClr>
                </a:solidFill>
              </a:ln>
            </c:spPr>
          </c:marker>
          <c:cat>
            <c:strRef>
              <c:f>'GG7'!$K$11:$K$34</c:f>
              <c:strCache>
                <c:ptCount val="24"/>
                <c:pt idx="0">
                  <c:v>0.00 - 1.00</c:v>
                </c:pt>
                <c:pt idx="1">
                  <c:v>1.00 - 2.00</c:v>
                </c:pt>
                <c:pt idx="2">
                  <c:v>2.00 - 3.00</c:v>
                </c:pt>
                <c:pt idx="3">
                  <c:v>3.00 - 4.00</c:v>
                </c:pt>
                <c:pt idx="4">
                  <c:v>4.00 - 5.00</c:v>
                </c:pt>
                <c:pt idx="5">
                  <c:v>5.00 - 6.00</c:v>
                </c:pt>
                <c:pt idx="6">
                  <c:v>6.00 - 7.00</c:v>
                </c:pt>
                <c:pt idx="7">
                  <c:v>7.00 - 8.00</c:v>
                </c:pt>
                <c:pt idx="8">
                  <c:v>8.00 - 9.00</c:v>
                </c:pt>
                <c:pt idx="9">
                  <c:v>9.00 - 10.00</c:v>
                </c:pt>
                <c:pt idx="10">
                  <c:v>10.00 - 11.00</c:v>
                </c:pt>
                <c:pt idx="11">
                  <c:v>11.00 - 12.00</c:v>
                </c:pt>
                <c:pt idx="12">
                  <c:v>12.00 - 13.00</c:v>
                </c:pt>
                <c:pt idx="13">
                  <c:v>13.00 - 14.00</c:v>
                </c:pt>
                <c:pt idx="14">
                  <c:v>14.00 - 15.00</c:v>
                </c:pt>
                <c:pt idx="15">
                  <c:v>15.00 - 16.00</c:v>
                </c:pt>
                <c:pt idx="16">
                  <c:v>16.00 - 17.00</c:v>
                </c:pt>
                <c:pt idx="17">
                  <c:v>17.00 - 18.00</c:v>
                </c:pt>
                <c:pt idx="18">
                  <c:v>18.00 - 19.00</c:v>
                </c:pt>
                <c:pt idx="19">
                  <c:v>19.00 - 20.00</c:v>
                </c:pt>
                <c:pt idx="20">
                  <c:v>20.00 - 21.00</c:v>
                </c:pt>
                <c:pt idx="21">
                  <c:v>21.00 - 22.00</c:v>
                </c:pt>
                <c:pt idx="22">
                  <c:v>22.00 - 23.00</c:v>
                </c:pt>
                <c:pt idx="23">
                  <c:v>23.00 - 24.00</c:v>
                </c:pt>
              </c:strCache>
            </c:strRef>
          </c:cat>
          <c:val>
            <c:numRef>
              <c:f>'GG7'!$F$11:$F$34</c:f>
              <c:numCache>
                <c:formatCode>#,##0_ ;\-#,##0\ 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</c:v>
                </c:pt>
                <c:pt idx="6">
                  <c:v>5</c:v>
                </c:pt>
                <c:pt idx="7">
                  <c:v>6</c:v>
                </c:pt>
                <c:pt idx="8">
                  <c:v>20</c:v>
                </c:pt>
                <c:pt idx="9">
                  <c:v>14</c:v>
                </c:pt>
                <c:pt idx="10">
                  <c:v>10</c:v>
                </c:pt>
                <c:pt idx="11">
                  <c:v>13</c:v>
                </c:pt>
                <c:pt idx="12">
                  <c:v>8</c:v>
                </c:pt>
                <c:pt idx="13">
                  <c:v>14</c:v>
                </c:pt>
                <c:pt idx="14">
                  <c:v>10</c:v>
                </c:pt>
                <c:pt idx="15">
                  <c:v>10</c:v>
                </c:pt>
                <c:pt idx="16">
                  <c:v>8</c:v>
                </c:pt>
                <c:pt idx="17">
                  <c:v>14</c:v>
                </c:pt>
                <c:pt idx="18">
                  <c:v>7</c:v>
                </c:pt>
                <c:pt idx="19">
                  <c:v>2</c:v>
                </c:pt>
                <c:pt idx="20">
                  <c:v>2</c:v>
                </c:pt>
                <c:pt idx="21">
                  <c:v>3</c:v>
                </c:pt>
                <c:pt idx="22">
                  <c:v>2</c:v>
                </c:pt>
                <c:pt idx="2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A4-4371-8810-9DFE2603928B}"/>
            </c:ext>
          </c:extLst>
        </c:ser>
        <c:ser>
          <c:idx val="1"/>
          <c:order val="1"/>
          <c:tx>
            <c:strRef>
              <c:f>'GG7'!$K$7</c:f>
              <c:strCache>
                <c:ptCount val="1"/>
                <c:pt idx="0">
                  <c:v>Direzione: Sud</c:v>
                </c:pt>
              </c:strCache>
            </c:strRef>
          </c:tx>
          <c:spPr>
            <a:ln w="19050">
              <a:solidFill>
                <a:srgbClr val="C00000"/>
              </a:solidFill>
            </a:ln>
          </c:spPr>
          <c:marker>
            <c:spPr>
              <a:solidFill>
                <a:srgbClr val="C00000"/>
              </a:solidFill>
              <a:ln w="19050">
                <a:solidFill>
                  <a:srgbClr val="C00000"/>
                </a:solidFill>
              </a:ln>
            </c:spPr>
          </c:marker>
          <c:cat>
            <c:strRef>
              <c:f>'GG7'!$K$11:$K$34</c:f>
              <c:strCache>
                <c:ptCount val="24"/>
                <c:pt idx="0">
                  <c:v>0.00 - 1.00</c:v>
                </c:pt>
                <c:pt idx="1">
                  <c:v>1.00 - 2.00</c:v>
                </c:pt>
                <c:pt idx="2">
                  <c:v>2.00 - 3.00</c:v>
                </c:pt>
                <c:pt idx="3">
                  <c:v>3.00 - 4.00</c:v>
                </c:pt>
                <c:pt idx="4">
                  <c:v>4.00 - 5.00</c:v>
                </c:pt>
                <c:pt idx="5">
                  <c:v>5.00 - 6.00</c:v>
                </c:pt>
                <c:pt idx="6">
                  <c:v>6.00 - 7.00</c:v>
                </c:pt>
                <c:pt idx="7">
                  <c:v>7.00 - 8.00</c:v>
                </c:pt>
                <c:pt idx="8">
                  <c:v>8.00 - 9.00</c:v>
                </c:pt>
                <c:pt idx="9">
                  <c:v>9.00 - 10.00</c:v>
                </c:pt>
                <c:pt idx="10">
                  <c:v>10.00 - 11.00</c:v>
                </c:pt>
                <c:pt idx="11">
                  <c:v>11.00 - 12.00</c:v>
                </c:pt>
                <c:pt idx="12">
                  <c:v>12.00 - 13.00</c:v>
                </c:pt>
                <c:pt idx="13">
                  <c:v>13.00 - 14.00</c:v>
                </c:pt>
                <c:pt idx="14">
                  <c:v>14.00 - 15.00</c:v>
                </c:pt>
                <c:pt idx="15">
                  <c:v>15.00 - 16.00</c:v>
                </c:pt>
                <c:pt idx="16">
                  <c:v>16.00 - 17.00</c:v>
                </c:pt>
                <c:pt idx="17">
                  <c:v>17.00 - 18.00</c:v>
                </c:pt>
                <c:pt idx="18">
                  <c:v>18.00 - 19.00</c:v>
                </c:pt>
                <c:pt idx="19">
                  <c:v>19.00 - 20.00</c:v>
                </c:pt>
                <c:pt idx="20">
                  <c:v>20.00 - 21.00</c:v>
                </c:pt>
                <c:pt idx="21">
                  <c:v>21.00 - 22.00</c:v>
                </c:pt>
                <c:pt idx="22">
                  <c:v>22.00 - 23.00</c:v>
                </c:pt>
                <c:pt idx="23">
                  <c:v>23.00 - 24.00</c:v>
                </c:pt>
              </c:strCache>
            </c:strRef>
          </c:cat>
          <c:val>
            <c:numRef>
              <c:f>'GG7'!$N$11:$N$34</c:f>
              <c:numCache>
                <c:formatCode>#,##0_ ;\-#,##0\ 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4</c:v>
                </c:pt>
                <c:pt idx="7">
                  <c:v>12</c:v>
                </c:pt>
                <c:pt idx="8">
                  <c:v>10</c:v>
                </c:pt>
                <c:pt idx="9">
                  <c:v>10</c:v>
                </c:pt>
                <c:pt idx="10">
                  <c:v>7</c:v>
                </c:pt>
                <c:pt idx="11">
                  <c:v>7</c:v>
                </c:pt>
                <c:pt idx="12">
                  <c:v>10</c:v>
                </c:pt>
                <c:pt idx="13">
                  <c:v>9</c:v>
                </c:pt>
                <c:pt idx="14">
                  <c:v>8</c:v>
                </c:pt>
                <c:pt idx="15">
                  <c:v>5</c:v>
                </c:pt>
                <c:pt idx="16">
                  <c:v>6</c:v>
                </c:pt>
                <c:pt idx="17">
                  <c:v>8</c:v>
                </c:pt>
                <c:pt idx="18">
                  <c:v>7</c:v>
                </c:pt>
                <c:pt idx="19">
                  <c:v>3</c:v>
                </c:pt>
                <c:pt idx="20">
                  <c:v>3</c:v>
                </c:pt>
                <c:pt idx="21">
                  <c:v>1</c:v>
                </c:pt>
                <c:pt idx="22">
                  <c:v>2</c:v>
                </c:pt>
                <c:pt idx="23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9A4-4371-8810-9DFE260392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461312"/>
        <c:axId val="134471680"/>
      </c:lineChart>
      <c:catAx>
        <c:axId val="134461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3000000" vert="horz"/>
          <a:lstStyle/>
          <a:p>
            <a:pPr>
              <a:defRPr sz="1600"/>
            </a:pPr>
            <a:endParaRPr lang="it-IT"/>
          </a:p>
        </c:txPr>
        <c:crossAx val="134471680"/>
        <c:crosses val="autoZero"/>
        <c:auto val="1"/>
        <c:lblAlgn val="ctr"/>
        <c:lblOffset val="0"/>
        <c:tickLblSkip val="1"/>
        <c:noMultiLvlLbl val="0"/>
      </c:catAx>
      <c:valAx>
        <c:axId val="134471680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it-IT"/>
          </a:p>
        </c:txPr>
        <c:crossAx val="134461312"/>
        <c:crosses val="autoZero"/>
        <c:crossBetween val="between"/>
      </c:valAx>
    </c:plotArea>
    <c:legend>
      <c:legendPos val="t"/>
      <c:layout/>
      <c:overlay val="0"/>
      <c:txPr>
        <a:bodyPr/>
        <a:lstStyle/>
        <a:p>
          <a:pPr>
            <a:defRPr sz="1800"/>
          </a:pPr>
          <a:endParaRPr lang="it-IT"/>
        </a:p>
      </c:txPr>
    </c:legend>
    <c:plotVisOnly val="1"/>
    <c:dispBlanksAs val="gap"/>
    <c:showDLblsOverMax val="0"/>
  </c:chart>
  <c:spPr>
    <a:ln w="3175">
      <a:solidFill>
        <a:sysClr val="windowText" lastClr="000000"/>
      </a:solidFill>
    </a:ln>
  </c:spPr>
  <c:printSettings>
    <c:headerFooter/>
    <c:pageMargins b="0.75000000000000755" l="0.70000000000000062" r="0.70000000000000062" t="0.750000000000007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Totali!$C$7</c:f>
              <c:strCache>
                <c:ptCount val="1"/>
                <c:pt idx="0">
                  <c:v>Direzione: Nord</c:v>
                </c:pt>
              </c:strCache>
            </c:strRef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square"/>
            <c:size val="7"/>
            <c:spPr>
              <a:solidFill>
                <a:schemeClr val="accent3">
                  <a:lumMod val="50000"/>
                </a:schemeClr>
              </a:solidFill>
              <a:ln>
                <a:solidFill>
                  <a:schemeClr val="accent3">
                    <a:lumMod val="50000"/>
                  </a:schemeClr>
                </a:solidFill>
              </a:ln>
            </c:spPr>
          </c:marker>
          <c:cat>
            <c:numRef>
              <c:f>Totali!$C$11:$C$27</c:f>
              <c:numCache>
                <c:formatCode>m/d/yyyy</c:formatCode>
                <c:ptCount val="17"/>
                <c:pt idx="0">
                  <c:v>45693</c:v>
                </c:pt>
                <c:pt idx="1">
                  <c:v>45694</c:v>
                </c:pt>
                <c:pt idx="2">
                  <c:v>45695</c:v>
                </c:pt>
                <c:pt idx="3">
                  <c:v>45696</c:v>
                </c:pt>
                <c:pt idx="4">
                  <c:v>45697</c:v>
                </c:pt>
                <c:pt idx="5">
                  <c:v>45698</c:v>
                </c:pt>
                <c:pt idx="6">
                  <c:v>45699</c:v>
                </c:pt>
                <c:pt idx="7">
                  <c:v>45700</c:v>
                </c:pt>
                <c:pt idx="8">
                  <c:v>45701</c:v>
                </c:pt>
                <c:pt idx="9">
                  <c:v>45702</c:v>
                </c:pt>
                <c:pt idx="10">
                  <c:v>45703</c:v>
                </c:pt>
                <c:pt idx="11">
                  <c:v>45704</c:v>
                </c:pt>
                <c:pt idx="12">
                  <c:v>45705</c:v>
                </c:pt>
                <c:pt idx="13">
                  <c:v>45706</c:v>
                </c:pt>
                <c:pt idx="14">
                  <c:v>45707</c:v>
                </c:pt>
                <c:pt idx="15">
                  <c:v>45708</c:v>
                </c:pt>
                <c:pt idx="16">
                  <c:v>45709</c:v>
                </c:pt>
              </c:numCache>
            </c:numRef>
          </c:cat>
          <c:val>
            <c:numRef>
              <c:f>Totali!$G$11:$G$27</c:f>
              <c:numCache>
                <c:formatCode>#,##0_ ;\-#,##0\ </c:formatCode>
                <c:ptCount val="17"/>
                <c:pt idx="0">
                  <c:v>640</c:v>
                </c:pt>
                <c:pt idx="1">
                  <c:v>1007</c:v>
                </c:pt>
                <c:pt idx="2">
                  <c:v>1549</c:v>
                </c:pt>
                <c:pt idx="3">
                  <c:v>595</c:v>
                </c:pt>
                <c:pt idx="4">
                  <c:v>444</c:v>
                </c:pt>
                <c:pt idx="5">
                  <c:v>1685</c:v>
                </c:pt>
                <c:pt idx="6">
                  <c:v>1272</c:v>
                </c:pt>
                <c:pt idx="7">
                  <c:v>1065</c:v>
                </c:pt>
                <c:pt idx="8">
                  <c:v>1465</c:v>
                </c:pt>
                <c:pt idx="9">
                  <c:v>1040</c:v>
                </c:pt>
                <c:pt idx="10">
                  <c:v>792</c:v>
                </c:pt>
                <c:pt idx="11">
                  <c:v>460</c:v>
                </c:pt>
                <c:pt idx="12">
                  <c:v>1563</c:v>
                </c:pt>
                <c:pt idx="13">
                  <c:v>1347</c:v>
                </c:pt>
                <c:pt idx="14">
                  <c:v>1115</c:v>
                </c:pt>
                <c:pt idx="15">
                  <c:v>1076</c:v>
                </c:pt>
                <c:pt idx="16">
                  <c:v>628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04-44B3-9549-25AB592D2DA2}"/>
            </c:ext>
          </c:extLst>
        </c:ser>
        <c:ser>
          <c:idx val="1"/>
          <c:order val="1"/>
          <c:tx>
            <c:strRef>
              <c:f>Totali!$K$7</c:f>
              <c:strCache>
                <c:ptCount val="1"/>
                <c:pt idx="0">
                  <c:v>Direzione: Sud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circle"/>
            <c:size val="8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</c:marker>
          <c:cat>
            <c:numRef>
              <c:f>Totali!$C$11:$C$27</c:f>
              <c:numCache>
                <c:formatCode>m/d/yyyy</c:formatCode>
                <c:ptCount val="17"/>
                <c:pt idx="0">
                  <c:v>45693</c:v>
                </c:pt>
                <c:pt idx="1">
                  <c:v>45694</c:v>
                </c:pt>
                <c:pt idx="2">
                  <c:v>45695</c:v>
                </c:pt>
                <c:pt idx="3">
                  <c:v>45696</c:v>
                </c:pt>
                <c:pt idx="4">
                  <c:v>45697</c:v>
                </c:pt>
                <c:pt idx="5">
                  <c:v>45698</c:v>
                </c:pt>
                <c:pt idx="6">
                  <c:v>45699</c:v>
                </c:pt>
                <c:pt idx="7">
                  <c:v>45700</c:v>
                </c:pt>
                <c:pt idx="8">
                  <c:v>45701</c:v>
                </c:pt>
                <c:pt idx="9">
                  <c:v>45702</c:v>
                </c:pt>
                <c:pt idx="10">
                  <c:v>45703</c:v>
                </c:pt>
                <c:pt idx="11">
                  <c:v>45704</c:v>
                </c:pt>
                <c:pt idx="12">
                  <c:v>45705</c:v>
                </c:pt>
                <c:pt idx="13">
                  <c:v>45706</c:v>
                </c:pt>
                <c:pt idx="14">
                  <c:v>45707</c:v>
                </c:pt>
                <c:pt idx="15">
                  <c:v>45708</c:v>
                </c:pt>
                <c:pt idx="16">
                  <c:v>45709</c:v>
                </c:pt>
              </c:numCache>
            </c:numRef>
          </c:cat>
          <c:val>
            <c:numRef>
              <c:f>Totali!$O$11:$O$27</c:f>
              <c:numCache>
                <c:formatCode>#,##0_ ;\-#,##0\ </c:formatCode>
                <c:ptCount val="17"/>
                <c:pt idx="0">
                  <c:v>921</c:v>
                </c:pt>
                <c:pt idx="1">
                  <c:v>1317</c:v>
                </c:pt>
                <c:pt idx="2">
                  <c:v>1788</c:v>
                </c:pt>
                <c:pt idx="3">
                  <c:v>755</c:v>
                </c:pt>
                <c:pt idx="4">
                  <c:v>552</c:v>
                </c:pt>
                <c:pt idx="5">
                  <c:v>2076</c:v>
                </c:pt>
                <c:pt idx="6">
                  <c:v>1632</c:v>
                </c:pt>
                <c:pt idx="7">
                  <c:v>1276</c:v>
                </c:pt>
                <c:pt idx="8">
                  <c:v>2214</c:v>
                </c:pt>
                <c:pt idx="9">
                  <c:v>1182</c:v>
                </c:pt>
                <c:pt idx="10">
                  <c:v>793</c:v>
                </c:pt>
                <c:pt idx="11">
                  <c:v>338</c:v>
                </c:pt>
                <c:pt idx="12">
                  <c:v>1937</c:v>
                </c:pt>
                <c:pt idx="13">
                  <c:v>1549</c:v>
                </c:pt>
                <c:pt idx="14">
                  <c:v>1331</c:v>
                </c:pt>
                <c:pt idx="15">
                  <c:v>1473</c:v>
                </c:pt>
                <c:pt idx="16">
                  <c:v>737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A04-44B3-9549-25AB592D2D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461312"/>
        <c:axId val="134471680"/>
      </c:lineChart>
      <c:dateAx>
        <c:axId val="13446131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txPr>
          <a:bodyPr rot="-3000000" vert="horz"/>
          <a:lstStyle/>
          <a:p>
            <a:pPr>
              <a:defRPr sz="1600"/>
            </a:pPr>
            <a:endParaRPr lang="it-IT"/>
          </a:p>
        </c:txPr>
        <c:crossAx val="134471680"/>
        <c:crosses val="autoZero"/>
        <c:auto val="1"/>
        <c:lblOffset val="0"/>
        <c:baseTimeUnit val="days"/>
        <c:majorUnit val="1"/>
      </c:dateAx>
      <c:valAx>
        <c:axId val="134471680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it-IT"/>
          </a:p>
        </c:txPr>
        <c:crossAx val="134461312"/>
        <c:crosses val="autoZero"/>
        <c:crossBetween val="between"/>
      </c:valAx>
    </c:plotArea>
    <c:legend>
      <c:legendPos val="t"/>
      <c:layout/>
      <c:overlay val="0"/>
      <c:txPr>
        <a:bodyPr/>
        <a:lstStyle/>
        <a:p>
          <a:pPr>
            <a:defRPr sz="1800"/>
          </a:pPr>
          <a:endParaRPr lang="it-IT"/>
        </a:p>
      </c:txPr>
    </c:legend>
    <c:plotVisOnly val="1"/>
    <c:dispBlanksAs val="gap"/>
    <c:showDLblsOverMax val="0"/>
  </c:chart>
  <c:spPr>
    <a:ln w="3175">
      <a:solidFill>
        <a:sysClr val="windowText" lastClr="000000"/>
      </a:solidFill>
    </a:ln>
  </c:spPr>
  <c:printSettings>
    <c:headerFooter/>
    <c:pageMargins b="0.75000000000000755" l="0.70000000000000062" r="0.70000000000000062" t="0.750000000000007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Totali!$C$7</c:f>
              <c:strCache>
                <c:ptCount val="1"/>
                <c:pt idx="0">
                  <c:v>Direzione: Nord</c:v>
                </c:pt>
              </c:strCache>
            </c:strRef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square"/>
            <c:size val="7"/>
            <c:spPr>
              <a:solidFill>
                <a:schemeClr val="accent3">
                  <a:lumMod val="50000"/>
                </a:schemeClr>
              </a:solidFill>
              <a:ln>
                <a:solidFill>
                  <a:schemeClr val="accent3">
                    <a:lumMod val="50000"/>
                  </a:schemeClr>
                </a:solidFill>
              </a:ln>
            </c:spPr>
          </c:marker>
          <c:cat>
            <c:numRef>
              <c:f>Totali!$K$11:$K$27</c:f>
              <c:numCache>
                <c:formatCode>m/d/yyyy</c:formatCode>
                <c:ptCount val="17"/>
                <c:pt idx="0">
                  <c:v>45693</c:v>
                </c:pt>
                <c:pt idx="1">
                  <c:v>45694</c:v>
                </c:pt>
                <c:pt idx="2">
                  <c:v>45695</c:v>
                </c:pt>
                <c:pt idx="3">
                  <c:v>45696</c:v>
                </c:pt>
                <c:pt idx="4">
                  <c:v>45697</c:v>
                </c:pt>
                <c:pt idx="5">
                  <c:v>45698</c:v>
                </c:pt>
                <c:pt idx="6">
                  <c:v>45699</c:v>
                </c:pt>
                <c:pt idx="7">
                  <c:v>45700</c:v>
                </c:pt>
                <c:pt idx="8">
                  <c:v>45701</c:v>
                </c:pt>
                <c:pt idx="9">
                  <c:v>45702</c:v>
                </c:pt>
                <c:pt idx="10">
                  <c:v>45703</c:v>
                </c:pt>
                <c:pt idx="11">
                  <c:v>45704</c:v>
                </c:pt>
                <c:pt idx="12">
                  <c:v>45705</c:v>
                </c:pt>
                <c:pt idx="13">
                  <c:v>45706</c:v>
                </c:pt>
                <c:pt idx="14">
                  <c:v>45707</c:v>
                </c:pt>
                <c:pt idx="15">
                  <c:v>45708</c:v>
                </c:pt>
                <c:pt idx="16">
                  <c:v>45709</c:v>
                </c:pt>
              </c:numCache>
            </c:numRef>
          </c:cat>
          <c:val>
            <c:numRef>
              <c:f>Totali!$E$11:$E$27</c:f>
              <c:numCache>
                <c:formatCode>#,##0_ ;\-#,##0\ </c:formatCode>
                <c:ptCount val="17"/>
                <c:pt idx="0">
                  <c:v>575</c:v>
                </c:pt>
                <c:pt idx="1">
                  <c:v>936</c:v>
                </c:pt>
                <c:pt idx="2">
                  <c:v>1348</c:v>
                </c:pt>
                <c:pt idx="3">
                  <c:v>545</c:v>
                </c:pt>
                <c:pt idx="4">
                  <c:v>407</c:v>
                </c:pt>
                <c:pt idx="5">
                  <c:v>1459</c:v>
                </c:pt>
                <c:pt idx="6">
                  <c:v>1121</c:v>
                </c:pt>
                <c:pt idx="7">
                  <c:v>967</c:v>
                </c:pt>
                <c:pt idx="8">
                  <c:v>1312</c:v>
                </c:pt>
                <c:pt idx="9">
                  <c:v>954</c:v>
                </c:pt>
                <c:pt idx="10">
                  <c:v>680</c:v>
                </c:pt>
                <c:pt idx="11">
                  <c:v>413</c:v>
                </c:pt>
                <c:pt idx="12">
                  <c:v>1362</c:v>
                </c:pt>
                <c:pt idx="13">
                  <c:v>1208</c:v>
                </c:pt>
                <c:pt idx="14">
                  <c:v>1034</c:v>
                </c:pt>
                <c:pt idx="15">
                  <c:v>985</c:v>
                </c:pt>
                <c:pt idx="16">
                  <c:v>559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2D-42A8-96D0-65CF182EF1A3}"/>
            </c:ext>
          </c:extLst>
        </c:ser>
        <c:ser>
          <c:idx val="1"/>
          <c:order val="1"/>
          <c:tx>
            <c:strRef>
              <c:f>Totali!$K$7</c:f>
              <c:strCache>
                <c:ptCount val="1"/>
                <c:pt idx="0">
                  <c:v>Direzione: Sud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circle"/>
            <c:size val="8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</c:marker>
          <c:cat>
            <c:numRef>
              <c:f>Totali!$K$11:$K$27</c:f>
              <c:numCache>
                <c:formatCode>m/d/yyyy</c:formatCode>
                <c:ptCount val="17"/>
                <c:pt idx="0">
                  <c:v>45693</c:v>
                </c:pt>
                <c:pt idx="1">
                  <c:v>45694</c:v>
                </c:pt>
                <c:pt idx="2">
                  <c:v>45695</c:v>
                </c:pt>
                <c:pt idx="3">
                  <c:v>45696</c:v>
                </c:pt>
                <c:pt idx="4">
                  <c:v>45697</c:v>
                </c:pt>
                <c:pt idx="5">
                  <c:v>45698</c:v>
                </c:pt>
                <c:pt idx="6">
                  <c:v>45699</c:v>
                </c:pt>
                <c:pt idx="7">
                  <c:v>45700</c:v>
                </c:pt>
                <c:pt idx="8">
                  <c:v>45701</c:v>
                </c:pt>
                <c:pt idx="9">
                  <c:v>45702</c:v>
                </c:pt>
                <c:pt idx="10">
                  <c:v>45703</c:v>
                </c:pt>
                <c:pt idx="11">
                  <c:v>45704</c:v>
                </c:pt>
                <c:pt idx="12">
                  <c:v>45705</c:v>
                </c:pt>
                <c:pt idx="13">
                  <c:v>45706</c:v>
                </c:pt>
                <c:pt idx="14">
                  <c:v>45707</c:v>
                </c:pt>
                <c:pt idx="15">
                  <c:v>45708</c:v>
                </c:pt>
                <c:pt idx="16">
                  <c:v>45709</c:v>
                </c:pt>
              </c:numCache>
            </c:numRef>
          </c:cat>
          <c:val>
            <c:numRef>
              <c:f>Totali!$M$11:$M$27</c:f>
              <c:numCache>
                <c:formatCode>#,##0_ ;\-#,##0\ </c:formatCode>
                <c:ptCount val="17"/>
                <c:pt idx="0">
                  <c:v>861</c:v>
                </c:pt>
                <c:pt idx="1">
                  <c:v>1227</c:v>
                </c:pt>
                <c:pt idx="2">
                  <c:v>1647</c:v>
                </c:pt>
                <c:pt idx="3">
                  <c:v>717</c:v>
                </c:pt>
                <c:pt idx="4">
                  <c:v>528</c:v>
                </c:pt>
                <c:pt idx="5">
                  <c:v>1938</c:v>
                </c:pt>
                <c:pt idx="6">
                  <c:v>1517</c:v>
                </c:pt>
                <c:pt idx="7">
                  <c:v>1166</c:v>
                </c:pt>
                <c:pt idx="8">
                  <c:v>2096</c:v>
                </c:pt>
                <c:pt idx="9">
                  <c:v>1094</c:v>
                </c:pt>
                <c:pt idx="10">
                  <c:v>703</c:v>
                </c:pt>
                <c:pt idx="11">
                  <c:v>294</c:v>
                </c:pt>
                <c:pt idx="12">
                  <c:v>1787</c:v>
                </c:pt>
                <c:pt idx="13">
                  <c:v>1412</c:v>
                </c:pt>
                <c:pt idx="14">
                  <c:v>1225</c:v>
                </c:pt>
                <c:pt idx="15">
                  <c:v>1371</c:v>
                </c:pt>
                <c:pt idx="16">
                  <c:v>685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42D-42A8-96D0-65CF182EF1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461312"/>
        <c:axId val="134471680"/>
      </c:lineChart>
      <c:dateAx>
        <c:axId val="13446131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txPr>
          <a:bodyPr rot="-3000000" vert="horz"/>
          <a:lstStyle/>
          <a:p>
            <a:pPr>
              <a:defRPr sz="1600"/>
            </a:pPr>
            <a:endParaRPr lang="it-IT"/>
          </a:p>
        </c:txPr>
        <c:crossAx val="134471680"/>
        <c:crosses val="autoZero"/>
        <c:auto val="1"/>
        <c:lblOffset val="0"/>
        <c:baseTimeUnit val="days"/>
        <c:majorUnit val="1"/>
      </c:dateAx>
      <c:valAx>
        <c:axId val="134471680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it-IT"/>
          </a:p>
        </c:txPr>
        <c:crossAx val="134461312"/>
        <c:crosses val="autoZero"/>
        <c:crossBetween val="between"/>
      </c:valAx>
    </c:plotArea>
    <c:legend>
      <c:legendPos val="t"/>
      <c:layout/>
      <c:overlay val="0"/>
      <c:txPr>
        <a:bodyPr/>
        <a:lstStyle/>
        <a:p>
          <a:pPr>
            <a:defRPr sz="1800"/>
          </a:pPr>
          <a:endParaRPr lang="it-IT"/>
        </a:p>
      </c:txPr>
    </c:legend>
    <c:plotVisOnly val="1"/>
    <c:dispBlanksAs val="gap"/>
    <c:showDLblsOverMax val="0"/>
  </c:chart>
  <c:spPr>
    <a:ln w="3175">
      <a:solidFill>
        <a:sysClr val="windowText" lastClr="000000"/>
      </a:solidFill>
    </a:ln>
  </c:spPr>
  <c:printSettings>
    <c:headerFooter/>
    <c:pageMargins b="0.75000000000000755" l="0.70000000000000062" r="0.70000000000000062" t="0.75000000000000755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Totali!$C$7</c:f>
              <c:strCache>
                <c:ptCount val="1"/>
                <c:pt idx="0">
                  <c:v>Direzione: Nord</c:v>
                </c:pt>
              </c:strCache>
            </c:strRef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square"/>
            <c:size val="7"/>
            <c:spPr>
              <a:solidFill>
                <a:schemeClr val="accent3">
                  <a:lumMod val="50000"/>
                </a:schemeClr>
              </a:solidFill>
              <a:ln>
                <a:solidFill>
                  <a:schemeClr val="accent3">
                    <a:lumMod val="50000"/>
                  </a:schemeClr>
                </a:solidFill>
              </a:ln>
            </c:spPr>
          </c:marker>
          <c:cat>
            <c:numRef>
              <c:f>Totali!$K$11:$K$27</c:f>
              <c:numCache>
                <c:formatCode>m/d/yyyy</c:formatCode>
                <c:ptCount val="17"/>
                <c:pt idx="0">
                  <c:v>45693</c:v>
                </c:pt>
                <c:pt idx="1">
                  <c:v>45694</c:v>
                </c:pt>
                <c:pt idx="2">
                  <c:v>45695</c:v>
                </c:pt>
                <c:pt idx="3">
                  <c:v>45696</c:v>
                </c:pt>
                <c:pt idx="4">
                  <c:v>45697</c:v>
                </c:pt>
                <c:pt idx="5">
                  <c:v>45698</c:v>
                </c:pt>
                <c:pt idx="6">
                  <c:v>45699</c:v>
                </c:pt>
                <c:pt idx="7">
                  <c:v>45700</c:v>
                </c:pt>
                <c:pt idx="8">
                  <c:v>45701</c:v>
                </c:pt>
                <c:pt idx="9">
                  <c:v>45702</c:v>
                </c:pt>
                <c:pt idx="10">
                  <c:v>45703</c:v>
                </c:pt>
                <c:pt idx="11">
                  <c:v>45704</c:v>
                </c:pt>
                <c:pt idx="12">
                  <c:v>45705</c:v>
                </c:pt>
                <c:pt idx="13">
                  <c:v>45706</c:v>
                </c:pt>
                <c:pt idx="14">
                  <c:v>45707</c:v>
                </c:pt>
                <c:pt idx="15">
                  <c:v>45708</c:v>
                </c:pt>
                <c:pt idx="16">
                  <c:v>45709</c:v>
                </c:pt>
              </c:numCache>
            </c:numRef>
          </c:cat>
          <c:val>
            <c:numRef>
              <c:f>Totali!$F$11:$F$27</c:f>
              <c:numCache>
                <c:formatCode>#,##0_ ;\-#,##0\ </c:formatCode>
                <c:ptCount val="17"/>
                <c:pt idx="0">
                  <c:v>65</c:v>
                </c:pt>
                <c:pt idx="1">
                  <c:v>71</c:v>
                </c:pt>
                <c:pt idx="2">
                  <c:v>201</c:v>
                </c:pt>
                <c:pt idx="3">
                  <c:v>50</c:v>
                </c:pt>
                <c:pt idx="4">
                  <c:v>37</c:v>
                </c:pt>
                <c:pt idx="5">
                  <c:v>226</c:v>
                </c:pt>
                <c:pt idx="6">
                  <c:v>151</c:v>
                </c:pt>
                <c:pt idx="7">
                  <c:v>98</c:v>
                </c:pt>
                <c:pt idx="8">
                  <c:v>153</c:v>
                </c:pt>
                <c:pt idx="9">
                  <c:v>86</c:v>
                </c:pt>
                <c:pt idx="10">
                  <c:v>112</c:v>
                </c:pt>
                <c:pt idx="11">
                  <c:v>47</c:v>
                </c:pt>
                <c:pt idx="12">
                  <c:v>201</c:v>
                </c:pt>
                <c:pt idx="13">
                  <c:v>139</c:v>
                </c:pt>
                <c:pt idx="14">
                  <c:v>81</c:v>
                </c:pt>
                <c:pt idx="15">
                  <c:v>91</c:v>
                </c:pt>
                <c:pt idx="16">
                  <c:v>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27-4AA0-95BF-0702F39B20F2}"/>
            </c:ext>
          </c:extLst>
        </c:ser>
        <c:ser>
          <c:idx val="1"/>
          <c:order val="1"/>
          <c:tx>
            <c:strRef>
              <c:f>Totali!$K$7</c:f>
              <c:strCache>
                <c:ptCount val="1"/>
                <c:pt idx="0">
                  <c:v>Direzione: Sud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circle"/>
            <c:size val="8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</c:marker>
          <c:cat>
            <c:numRef>
              <c:f>Totali!$K$11:$K$27</c:f>
              <c:numCache>
                <c:formatCode>m/d/yyyy</c:formatCode>
                <c:ptCount val="17"/>
                <c:pt idx="0">
                  <c:v>45693</c:v>
                </c:pt>
                <c:pt idx="1">
                  <c:v>45694</c:v>
                </c:pt>
                <c:pt idx="2">
                  <c:v>45695</c:v>
                </c:pt>
                <c:pt idx="3">
                  <c:v>45696</c:v>
                </c:pt>
                <c:pt idx="4">
                  <c:v>45697</c:v>
                </c:pt>
                <c:pt idx="5">
                  <c:v>45698</c:v>
                </c:pt>
                <c:pt idx="6">
                  <c:v>45699</c:v>
                </c:pt>
                <c:pt idx="7">
                  <c:v>45700</c:v>
                </c:pt>
                <c:pt idx="8">
                  <c:v>45701</c:v>
                </c:pt>
                <c:pt idx="9">
                  <c:v>45702</c:v>
                </c:pt>
                <c:pt idx="10">
                  <c:v>45703</c:v>
                </c:pt>
                <c:pt idx="11">
                  <c:v>45704</c:v>
                </c:pt>
                <c:pt idx="12">
                  <c:v>45705</c:v>
                </c:pt>
                <c:pt idx="13">
                  <c:v>45706</c:v>
                </c:pt>
                <c:pt idx="14">
                  <c:v>45707</c:v>
                </c:pt>
                <c:pt idx="15">
                  <c:v>45708</c:v>
                </c:pt>
                <c:pt idx="16">
                  <c:v>45709</c:v>
                </c:pt>
              </c:numCache>
            </c:numRef>
          </c:cat>
          <c:val>
            <c:numRef>
              <c:f>Totali!$N$11:$N$27</c:f>
              <c:numCache>
                <c:formatCode>#,##0_ ;\-#,##0\ </c:formatCode>
                <c:ptCount val="17"/>
                <c:pt idx="0">
                  <c:v>60</c:v>
                </c:pt>
                <c:pt idx="1">
                  <c:v>90</c:v>
                </c:pt>
                <c:pt idx="2">
                  <c:v>141</c:v>
                </c:pt>
                <c:pt idx="3">
                  <c:v>38</c:v>
                </c:pt>
                <c:pt idx="4">
                  <c:v>24</c:v>
                </c:pt>
                <c:pt idx="5">
                  <c:v>138</c:v>
                </c:pt>
                <c:pt idx="6">
                  <c:v>115</c:v>
                </c:pt>
                <c:pt idx="7">
                  <c:v>110</c:v>
                </c:pt>
                <c:pt idx="8">
                  <c:v>118</c:v>
                </c:pt>
                <c:pt idx="9">
                  <c:v>88</c:v>
                </c:pt>
                <c:pt idx="10">
                  <c:v>90</c:v>
                </c:pt>
                <c:pt idx="11">
                  <c:v>44</c:v>
                </c:pt>
                <c:pt idx="12">
                  <c:v>150</c:v>
                </c:pt>
                <c:pt idx="13">
                  <c:v>137</c:v>
                </c:pt>
                <c:pt idx="14">
                  <c:v>106</c:v>
                </c:pt>
                <c:pt idx="15">
                  <c:v>102</c:v>
                </c:pt>
                <c:pt idx="16">
                  <c:v>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727-4AA0-95BF-0702F39B20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461312"/>
        <c:axId val="134471680"/>
      </c:lineChart>
      <c:dateAx>
        <c:axId val="13446131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txPr>
          <a:bodyPr rot="-3000000" vert="horz"/>
          <a:lstStyle/>
          <a:p>
            <a:pPr>
              <a:defRPr sz="1600"/>
            </a:pPr>
            <a:endParaRPr lang="it-IT"/>
          </a:p>
        </c:txPr>
        <c:crossAx val="134471680"/>
        <c:crosses val="autoZero"/>
        <c:auto val="1"/>
        <c:lblOffset val="0"/>
        <c:baseTimeUnit val="days"/>
        <c:majorUnit val="1"/>
      </c:dateAx>
      <c:valAx>
        <c:axId val="134471680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it-IT"/>
          </a:p>
        </c:txPr>
        <c:crossAx val="134461312"/>
        <c:crosses val="autoZero"/>
        <c:crossBetween val="between"/>
      </c:valAx>
    </c:plotArea>
    <c:legend>
      <c:legendPos val="t"/>
      <c:overlay val="0"/>
      <c:txPr>
        <a:bodyPr/>
        <a:lstStyle/>
        <a:p>
          <a:pPr>
            <a:defRPr sz="1800"/>
          </a:pPr>
          <a:endParaRPr lang="it-IT"/>
        </a:p>
      </c:txPr>
    </c:legend>
    <c:plotVisOnly val="1"/>
    <c:dispBlanksAs val="gap"/>
    <c:showDLblsOverMax val="0"/>
  </c:chart>
  <c:spPr>
    <a:ln w="3175">
      <a:solidFill>
        <a:sysClr val="windowText" lastClr="000000"/>
      </a:solidFill>
    </a:ln>
  </c:spPr>
  <c:printSettings>
    <c:headerFooter/>
    <c:pageMargins b="0.75000000000000755" l="0.70000000000000062" r="0.70000000000000062" t="0.750000000000007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24</xdr:row>
      <xdr:rowOff>0</xdr:rowOff>
    </xdr:from>
    <xdr:to>
      <xdr:col>57</xdr:col>
      <xdr:colOff>341911</xdr:colOff>
      <xdr:row>44</xdr:row>
      <xdr:rowOff>96015</xdr:rowOff>
    </xdr:to>
    <xdr:graphicFrame macro="">
      <xdr:nvGraphicFramePr>
        <xdr:cNvPr id="6" name="Grafico 1">
          <a:extLst>
            <a:ext uri="{FF2B5EF4-FFF2-40B4-BE49-F238E27FC236}">
              <a16:creationId xmlns:a16="http://schemas.microsoft.com/office/drawing/2014/main" id="{40DAE0B5-73DE-4C67-AA5B-1DC7577095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xdr:twoCellAnchor>
    <xdr:from>
      <xdr:col>29</xdr:col>
      <xdr:colOff>0</xdr:colOff>
      <xdr:row>48</xdr:row>
      <xdr:rowOff>0</xdr:rowOff>
    </xdr:from>
    <xdr:to>
      <xdr:col>56</xdr:col>
      <xdr:colOff>597354</xdr:colOff>
      <xdr:row>82</xdr:row>
      <xdr:rowOff>78697</xdr:rowOff>
    </xdr:to>
    <xdr:graphicFrame macro="">
      <xdr:nvGraphicFramePr>
        <xdr:cNvPr id="7" name="Grafico 2">
          <a:extLst>
            <a:ext uri="{FF2B5EF4-FFF2-40B4-BE49-F238E27FC236}">
              <a16:creationId xmlns:a16="http://schemas.microsoft.com/office/drawing/2014/main" id="{D08DB9D5-5D10-425D-B0ED-A91294D0DA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40</xdr:row>
      <xdr:rowOff>0</xdr:rowOff>
    </xdr:from>
    <xdr:to>
      <xdr:col>17</xdr:col>
      <xdr:colOff>168729</xdr:colOff>
      <xdr:row>92</xdr:row>
      <xdr:rowOff>170544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3E1EC980-53BD-4CD1-9FEA-DF4B92F322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xdr:twoCellAnchor>
    <xdr:from>
      <xdr:col>2</xdr:col>
      <xdr:colOff>0</xdr:colOff>
      <xdr:row>95</xdr:row>
      <xdr:rowOff>0</xdr:rowOff>
    </xdr:from>
    <xdr:to>
      <xdr:col>17</xdr:col>
      <xdr:colOff>168729</xdr:colOff>
      <xdr:row>148</xdr:row>
      <xdr:rowOff>7258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605C3DB0-C4BC-4837-97BD-F91538D860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twoCellAnchor>
  <xdr:twoCellAnchor>
    <xdr:from>
      <xdr:col>2</xdr:col>
      <xdr:colOff>0</xdr:colOff>
      <xdr:row>159</xdr:row>
      <xdr:rowOff>0</xdr:rowOff>
    </xdr:from>
    <xdr:to>
      <xdr:col>17</xdr:col>
      <xdr:colOff>168729</xdr:colOff>
      <xdr:row>212</xdr:row>
      <xdr:rowOff>7259</xdr:rowOff>
    </xdr:to>
    <xdr:graphicFrame macro="">
      <xdr:nvGraphicFramePr>
        <xdr:cNvPr id="4" name="Grafico 3">
          <a:extLst>
            <a:ext uri="{FF2B5EF4-FFF2-40B4-BE49-F238E27FC236}">
              <a16:creationId xmlns:a16="http://schemas.microsoft.com/office/drawing/2014/main" id="{98756E84-4B3B-4510-AE59-E0B41A27DA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0_dati%20traffico/Rilievi%20del%20traffico%20Calata%20Principe%20Tommaso_Febb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e"/>
      <sheetName val="Confronto"/>
      <sheetName val="GG1"/>
      <sheetName val="GG2"/>
      <sheetName val="GG3"/>
      <sheetName val="GG4"/>
      <sheetName val="GG5"/>
      <sheetName val="GG6"/>
      <sheetName val="GG7"/>
      <sheetName val="GG8"/>
      <sheetName val="GG9"/>
      <sheetName val="GG10"/>
      <sheetName val="GG11"/>
      <sheetName val="GG12"/>
      <sheetName val="GG13"/>
      <sheetName val="GG14"/>
      <sheetName val="GG15"/>
      <sheetName val="GG16"/>
      <sheetName val="GG17"/>
      <sheetName val="Total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7">
          <cell r="C7" t="str">
            <v>Direzione: Nord</v>
          </cell>
          <cell r="K7" t="str">
            <v>Direzione: Sud</v>
          </cell>
        </row>
        <row r="11">
          <cell r="C11" t="str">
            <v>0.00 - 1.00</v>
          </cell>
          <cell r="E11">
            <v>4</v>
          </cell>
          <cell r="F11">
            <v>0</v>
          </cell>
          <cell r="K11" t="str">
            <v>0.00 - 1.00</v>
          </cell>
          <cell r="M11">
            <v>0</v>
          </cell>
          <cell r="N11">
            <v>0</v>
          </cell>
        </row>
        <row r="12">
          <cell r="C12" t="str">
            <v>1.00 - 2.00</v>
          </cell>
          <cell r="E12">
            <v>1</v>
          </cell>
          <cell r="F12">
            <v>0</v>
          </cell>
          <cell r="K12" t="str">
            <v>1.00 - 2.00</v>
          </cell>
          <cell r="M12">
            <v>15</v>
          </cell>
          <cell r="N12">
            <v>0</v>
          </cell>
        </row>
        <row r="13">
          <cell r="C13" t="str">
            <v>2.00 - 3.00</v>
          </cell>
          <cell r="E13">
            <v>0</v>
          </cell>
          <cell r="F13">
            <v>0</v>
          </cell>
          <cell r="K13" t="str">
            <v>2.00 - 3.00</v>
          </cell>
          <cell r="M13">
            <v>0</v>
          </cell>
          <cell r="N13">
            <v>0</v>
          </cell>
        </row>
        <row r="14">
          <cell r="C14" t="str">
            <v>3.00 - 4.00</v>
          </cell>
          <cell r="E14">
            <v>1</v>
          </cell>
          <cell r="F14">
            <v>0</v>
          </cell>
          <cell r="K14" t="str">
            <v>3.00 - 4.00</v>
          </cell>
          <cell r="M14">
            <v>0</v>
          </cell>
          <cell r="N14">
            <v>0</v>
          </cell>
        </row>
        <row r="15">
          <cell r="C15" t="str">
            <v>4.00 - 5.00</v>
          </cell>
          <cell r="E15">
            <v>3</v>
          </cell>
          <cell r="F15">
            <v>0</v>
          </cell>
          <cell r="K15" t="str">
            <v>4.00 - 5.00</v>
          </cell>
          <cell r="M15">
            <v>0</v>
          </cell>
          <cell r="N15">
            <v>0</v>
          </cell>
        </row>
        <row r="16">
          <cell r="C16" t="str">
            <v>5.00 - 6.00</v>
          </cell>
          <cell r="E16">
            <v>24</v>
          </cell>
          <cell r="F16">
            <v>3</v>
          </cell>
          <cell r="K16" t="str">
            <v>5.00 - 6.00</v>
          </cell>
          <cell r="M16">
            <v>15</v>
          </cell>
          <cell r="N16">
            <v>2</v>
          </cell>
        </row>
        <row r="17">
          <cell r="C17" t="str">
            <v>6.00 - 7.00</v>
          </cell>
          <cell r="E17">
            <v>43</v>
          </cell>
          <cell r="F17">
            <v>5</v>
          </cell>
          <cell r="K17" t="str">
            <v>6.00 - 7.00</v>
          </cell>
          <cell r="M17">
            <v>73</v>
          </cell>
          <cell r="N17">
            <v>4</v>
          </cell>
        </row>
        <row r="18">
          <cell r="C18" t="str">
            <v>7.00 - 8.00</v>
          </cell>
          <cell r="E18">
            <v>95</v>
          </cell>
          <cell r="F18">
            <v>6</v>
          </cell>
          <cell r="K18" t="str">
            <v>7.00 - 8.00</v>
          </cell>
          <cell r="M18">
            <v>175</v>
          </cell>
          <cell r="N18">
            <v>12</v>
          </cell>
        </row>
        <row r="19">
          <cell r="C19" t="str">
            <v>8.00 - 9.00</v>
          </cell>
          <cell r="E19">
            <v>132</v>
          </cell>
          <cell r="F19">
            <v>20</v>
          </cell>
          <cell r="K19" t="str">
            <v>8.00 - 9.00</v>
          </cell>
          <cell r="M19">
            <v>59</v>
          </cell>
          <cell r="N19">
            <v>10</v>
          </cell>
        </row>
        <row r="20">
          <cell r="C20" t="str">
            <v>9.00 - 10.00</v>
          </cell>
          <cell r="E20">
            <v>100</v>
          </cell>
          <cell r="F20">
            <v>14</v>
          </cell>
          <cell r="K20" t="str">
            <v>9.00 - 10.00</v>
          </cell>
          <cell r="M20">
            <v>145</v>
          </cell>
          <cell r="N20">
            <v>10</v>
          </cell>
        </row>
        <row r="21">
          <cell r="C21" t="str">
            <v>10.00 - 11.00</v>
          </cell>
          <cell r="E21">
            <v>99</v>
          </cell>
          <cell r="F21">
            <v>10</v>
          </cell>
          <cell r="K21" t="str">
            <v>10.00 - 11.00</v>
          </cell>
          <cell r="M21">
            <v>146</v>
          </cell>
          <cell r="N21">
            <v>7</v>
          </cell>
        </row>
        <row r="22">
          <cell r="C22" t="str">
            <v>11.00 - 12.00</v>
          </cell>
          <cell r="E22">
            <v>89</v>
          </cell>
          <cell r="F22">
            <v>13</v>
          </cell>
          <cell r="K22" t="str">
            <v>11.00 - 12.00</v>
          </cell>
          <cell r="M22">
            <v>131</v>
          </cell>
          <cell r="N22">
            <v>7</v>
          </cell>
        </row>
        <row r="23">
          <cell r="C23" t="str">
            <v>12.00 - 13.00</v>
          </cell>
          <cell r="E23">
            <v>88</v>
          </cell>
          <cell r="F23">
            <v>8</v>
          </cell>
          <cell r="K23" t="str">
            <v>12.00 - 13.00</v>
          </cell>
          <cell r="M23">
            <v>174</v>
          </cell>
          <cell r="N23">
            <v>10</v>
          </cell>
        </row>
        <row r="24">
          <cell r="C24" t="str">
            <v>13.00 - 14.00</v>
          </cell>
          <cell r="E24">
            <v>61</v>
          </cell>
          <cell r="F24">
            <v>14</v>
          </cell>
          <cell r="K24" t="str">
            <v>13.00 - 14.00</v>
          </cell>
          <cell r="M24">
            <v>58</v>
          </cell>
          <cell r="N24">
            <v>9</v>
          </cell>
        </row>
        <row r="25">
          <cell r="C25" t="str">
            <v>14.00 - 15.00</v>
          </cell>
          <cell r="E25">
            <v>74</v>
          </cell>
          <cell r="F25">
            <v>10</v>
          </cell>
          <cell r="K25" t="str">
            <v>14.00 - 15.00</v>
          </cell>
          <cell r="M25">
            <v>73</v>
          </cell>
          <cell r="N25">
            <v>8</v>
          </cell>
        </row>
        <row r="26">
          <cell r="C26" t="str">
            <v>15.00 - 16.00</v>
          </cell>
          <cell r="E26">
            <v>62</v>
          </cell>
          <cell r="F26">
            <v>10</v>
          </cell>
          <cell r="K26" t="str">
            <v>15.00 - 16.00</v>
          </cell>
          <cell r="M26">
            <v>87</v>
          </cell>
          <cell r="N26">
            <v>5</v>
          </cell>
        </row>
        <row r="27">
          <cell r="C27" t="str">
            <v>16.00 - 17.00</v>
          </cell>
          <cell r="E27">
            <v>87</v>
          </cell>
          <cell r="F27">
            <v>8</v>
          </cell>
          <cell r="K27" t="str">
            <v>16.00 - 17.00</v>
          </cell>
          <cell r="M27">
            <v>146</v>
          </cell>
          <cell r="N27">
            <v>6</v>
          </cell>
        </row>
        <row r="28">
          <cell r="C28" t="str">
            <v>17.00 - 18.00</v>
          </cell>
          <cell r="E28">
            <v>59</v>
          </cell>
          <cell r="F28">
            <v>14</v>
          </cell>
          <cell r="K28" t="str">
            <v>17.00 - 18.00</v>
          </cell>
          <cell r="M28">
            <v>59</v>
          </cell>
          <cell r="N28">
            <v>8</v>
          </cell>
        </row>
        <row r="29">
          <cell r="C29" t="str">
            <v>18.00 - 19.00</v>
          </cell>
          <cell r="E29">
            <v>49</v>
          </cell>
          <cell r="F29">
            <v>7</v>
          </cell>
          <cell r="K29" t="str">
            <v>18.00 - 19.00</v>
          </cell>
          <cell r="M29">
            <v>87</v>
          </cell>
          <cell r="N29">
            <v>7</v>
          </cell>
        </row>
        <row r="30">
          <cell r="C30" t="str">
            <v>19.00 - 20.00</v>
          </cell>
          <cell r="E30">
            <v>21</v>
          </cell>
          <cell r="F30">
            <v>2</v>
          </cell>
          <cell r="K30" t="str">
            <v>19.00 - 20.00</v>
          </cell>
          <cell r="M30">
            <v>0</v>
          </cell>
          <cell r="N30">
            <v>3</v>
          </cell>
        </row>
        <row r="31">
          <cell r="C31" t="str">
            <v>20.00 - 21.00</v>
          </cell>
          <cell r="E31">
            <v>12</v>
          </cell>
          <cell r="F31">
            <v>2</v>
          </cell>
          <cell r="K31" t="str">
            <v>20.00 - 21.00</v>
          </cell>
          <cell r="M31">
            <v>44</v>
          </cell>
          <cell r="N31">
            <v>3</v>
          </cell>
        </row>
        <row r="32">
          <cell r="C32" t="str">
            <v>21.00 - 22.00</v>
          </cell>
          <cell r="E32">
            <v>8</v>
          </cell>
          <cell r="F32">
            <v>3</v>
          </cell>
          <cell r="K32" t="str">
            <v>21.00 - 22.00</v>
          </cell>
          <cell r="M32">
            <v>15</v>
          </cell>
          <cell r="N32">
            <v>1</v>
          </cell>
        </row>
        <row r="33">
          <cell r="C33" t="str">
            <v>22.00 - 23.00</v>
          </cell>
          <cell r="E33">
            <v>6</v>
          </cell>
          <cell r="F33">
            <v>2</v>
          </cell>
          <cell r="K33" t="str">
            <v>22.00 - 23.00</v>
          </cell>
          <cell r="M33">
            <v>15</v>
          </cell>
          <cell r="N33">
            <v>2</v>
          </cell>
        </row>
        <row r="34">
          <cell r="C34" t="str">
            <v>23.00 - 24.00</v>
          </cell>
          <cell r="E34">
            <v>3</v>
          </cell>
          <cell r="F34">
            <v>0</v>
          </cell>
          <cell r="K34" t="str">
            <v>23.00 - 24.00</v>
          </cell>
          <cell r="M34">
            <v>0</v>
          </cell>
          <cell r="N34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20"/>
  <sheetViews>
    <sheetView topLeftCell="A453" zoomScale="75" zoomScaleNormal="75" workbookViewId="0">
      <selection activeCell="E459" sqref="E459"/>
    </sheetView>
  </sheetViews>
  <sheetFormatPr defaultRowHeight="13.2" x14ac:dyDescent="0.25"/>
  <cols>
    <col min="1" max="1" width="8.88671875" style="166"/>
    <col min="2" max="2" width="27.5546875" style="166" customWidth="1"/>
    <col min="3" max="3" width="23.109375" style="166" customWidth="1"/>
    <col min="4" max="4" width="8.88671875" style="208"/>
    <col min="5" max="5" width="16.33203125" style="166" customWidth="1"/>
    <col min="6" max="6" width="8.88671875" style="166"/>
    <col min="7" max="7" width="10.6640625" style="208" customWidth="1"/>
    <col min="8" max="9" width="8.88671875" style="208"/>
    <col min="10" max="16384" width="8.88671875" style="166"/>
  </cols>
  <sheetData>
    <row r="1" spans="1:13" ht="14.4" x14ac:dyDescent="0.3">
      <c r="A1" s="159"/>
      <c r="B1" s="160"/>
      <c r="C1" s="161"/>
      <c r="D1" s="161"/>
      <c r="E1" s="162"/>
      <c r="F1" s="162"/>
      <c r="G1" s="163"/>
      <c r="H1" s="163"/>
      <c r="I1" s="163"/>
      <c r="J1" s="164"/>
      <c r="K1" s="165"/>
      <c r="L1" s="164"/>
      <c r="M1" s="164"/>
    </row>
    <row r="2" spans="1:13" ht="14.4" x14ac:dyDescent="0.3">
      <c r="A2" s="159"/>
      <c r="B2" s="167" t="s">
        <v>49</v>
      </c>
      <c r="C2" s="168">
        <v>45693</v>
      </c>
      <c r="D2" s="205"/>
      <c r="E2" s="168"/>
      <c r="F2" s="168"/>
      <c r="G2" s="205"/>
      <c r="H2" s="205"/>
      <c r="I2" s="205"/>
      <c r="J2" s="164"/>
      <c r="K2" s="165"/>
      <c r="L2" s="164"/>
      <c r="M2" s="164"/>
    </row>
    <row r="3" spans="1:13" ht="14.4" x14ac:dyDescent="0.3">
      <c r="A3" s="159"/>
      <c r="B3" s="167" t="s">
        <v>53</v>
      </c>
      <c r="C3" s="168" t="s">
        <v>56</v>
      </c>
      <c r="D3" s="205"/>
      <c r="E3" s="168"/>
      <c r="F3" s="168"/>
      <c r="G3" s="205"/>
      <c r="H3" s="205"/>
      <c r="I3" s="205"/>
      <c r="J3" s="164"/>
      <c r="K3" s="165"/>
      <c r="L3" s="164"/>
      <c r="M3" s="164"/>
    </row>
    <row r="4" spans="1:13" ht="14.4" x14ac:dyDescent="0.3">
      <c r="A4" s="159"/>
      <c r="B4" s="167" t="s">
        <v>33</v>
      </c>
      <c r="C4" s="169" t="s">
        <v>68</v>
      </c>
      <c r="D4" s="163"/>
      <c r="E4" s="170"/>
      <c r="F4" s="170"/>
      <c r="G4" s="163"/>
      <c r="H4" s="163"/>
      <c r="I4" s="163"/>
      <c r="J4" s="164"/>
      <c r="K4" s="165"/>
      <c r="L4" s="164"/>
      <c r="M4" s="164"/>
    </row>
    <row r="5" spans="1:13" ht="14.4" x14ac:dyDescent="0.3">
      <c r="A5" s="159"/>
      <c r="B5" s="167" t="s">
        <v>50</v>
      </c>
      <c r="C5" s="170" t="s">
        <v>57</v>
      </c>
      <c r="D5" s="163"/>
      <c r="E5" s="170"/>
      <c r="F5" s="170"/>
      <c r="G5" s="163"/>
      <c r="H5" s="41">
        <f>SUM(H9:H464)/SUM($G$9:$G$464)</f>
        <v>0.89415544158259597</v>
      </c>
      <c r="I5" s="41">
        <f>SUM(I9:I440)/SUM($G$9:$G$464)</f>
        <v>0.10584455841740405</v>
      </c>
      <c r="J5" s="164"/>
      <c r="K5" s="165"/>
      <c r="L5" s="164"/>
      <c r="M5" s="164"/>
    </row>
    <row r="6" spans="1:13" ht="14.4" x14ac:dyDescent="0.3">
      <c r="A6" s="159"/>
      <c r="B6" s="167" t="s">
        <v>51</v>
      </c>
      <c r="C6" s="169" t="s">
        <v>58</v>
      </c>
      <c r="D6" s="163"/>
      <c r="E6" s="170"/>
      <c r="F6" s="170"/>
      <c r="G6" s="163"/>
      <c r="H6" s="41">
        <f>SUM(H441:H896)/SUM($G$465:$G$896)</f>
        <v>0.92670659777787934</v>
      </c>
      <c r="I6" s="41">
        <f>SUM(I441:I776)/SUM($G$465:$G$896)</f>
        <v>5.5141511590690868E-2</v>
      </c>
      <c r="J6" s="164"/>
      <c r="K6" s="165"/>
      <c r="L6" s="164"/>
      <c r="M6" s="164"/>
    </row>
    <row r="7" spans="1:13" ht="14.4" x14ac:dyDescent="0.3">
      <c r="A7" s="159"/>
      <c r="B7" s="160"/>
      <c r="C7" s="161"/>
      <c r="D7" s="161"/>
      <c r="E7" s="162"/>
      <c r="F7" s="162"/>
      <c r="G7" s="163"/>
      <c r="H7" s="163"/>
      <c r="I7" s="163"/>
      <c r="J7" s="164"/>
      <c r="K7" s="165"/>
      <c r="L7" s="164"/>
      <c r="M7" s="164"/>
    </row>
    <row r="8" spans="1:13" ht="14.4" x14ac:dyDescent="0.3">
      <c r="A8" s="159"/>
      <c r="B8" s="171" t="s">
        <v>32</v>
      </c>
      <c r="C8" s="172" t="s">
        <v>33</v>
      </c>
      <c r="D8" s="172" t="s">
        <v>34</v>
      </c>
      <c r="E8" s="173" t="s">
        <v>35</v>
      </c>
      <c r="F8" s="173" t="s">
        <v>36</v>
      </c>
      <c r="G8" s="174" t="s">
        <v>37</v>
      </c>
      <c r="H8" s="174" t="s">
        <v>38</v>
      </c>
      <c r="I8" s="174" t="s">
        <v>39</v>
      </c>
      <c r="J8" s="164"/>
      <c r="K8" s="165"/>
      <c r="L8" s="164"/>
      <c r="M8" s="164"/>
    </row>
    <row r="9" spans="1:13" ht="15.6" x14ac:dyDescent="0.3">
      <c r="A9" s="175">
        <f>WEEKDAY(B9)</f>
        <v>4</v>
      </c>
      <c r="B9" s="176">
        <v>45693</v>
      </c>
      <c r="C9" s="177" t="s">
        <v>69</v>
      </c>
      <c r="D9" s="178" t="s">
        <v>57</v>
      </c>
      <c r="E9" s="179">
        <v>0</v>
      </c>
      <c r="F9" s="179">
        <v>4.1666666666666699E-2</v>
      </c>
      <c r="G9" s="180">
        <v>0</v>
      </c>
      <c r="H9" s="180">
        <v>0</v>
      </c>
      <c r="I9" s="180">
        <v>0</v>
      </c>
      <c r="J9" s="164"/>
      <c r="K9" s="165"/>
      <c r="L9" s="164"/>
      <c r="M9" s="164"/>
    </row>
    <row r="10" spans="1:13" ht="15.6" x14ac:dyDescent="0.3">
      <c r="A10" s="175">
        <f t="shared" ref="A10:A40" si="0">WEEKDAY(B10)</f>
        <v>4</v>
      </c>
      <c r="B10" s="176">
        <v>45693</v>
      </c>
      <c r="C10" s="177" t="s">
        <v>69</v>
      </c>
      <c r="D10" s="178" t="s">
        <v>57</v>
      </c>
      <c r="E10" s="181">
        <v>4.1666666666666699E-2</v>
      </c>
      <c r="F10" s="181">
        <v>8.3333333333333301E-2</v>
      </c>
      <c r="G10" s="180">
        <v>0</v>
      </c>
      <c r="H10" s="180">
        <v>0</v>
      </c>
      <c r="I10" s="180">
        <v>0</v>
      </c>
      <c r="J10" s="164"/>
      <c r="K10" s="165"/>
      <c r="L10" s="164"/>
      <c r="M10" s="164"/>
    </row>
    <row r="11" spans="1:13" ht="15.6" x14ac:dyDescent="0.3">
      <c r="A11" s="175">
        <f t="shared" si="0"/>
        <v>4</v>
      </c>
      <c r="B11" s="176">
        <v>45693</v>
      </c>
      <c r="C11" s="177" t="s">
        <v>69</v>
      </c>
      <c r="D11" s="178" t="s">
        <v>57</v>
      </c>
      <c r="E11" s="181">
        <v>8.3333333333333301E-2</v>
      </c>
      <c r="F11" s="181">
        <v>0.125</v>
      </c>
      <c r="G11" s="180">
        <v>0</v>
      </c>
      <c r="H11" s="180">
        <v>0</v>
      </c>
      <c r="I11" s="180">
        <v>0</v>
      </c>
      <c r="J11" s="164"/>
      <c r="K11" s="165"/>
      <c r="L11" s="164"/>
      <c r="M11" s="164"/>
    </row>
    <row r="12" spans="1:13" ht="15.6" x14ac:dyDescent="0.3">
      <c r="A12" s="175">
        <f t="shared" si="0"/>
        <v>4</v>
      </c>
      <c r="B12" s="176">
        <v>45693</v>
      </c>
      <c r="C12" s="177" t="s">
        <v>69</v>
      </c>
      <c r="D12" s="178" t="s">
        <v>57</v>
      </c>
      <c r="E12" s="181">
        <v>0.125</v>
      </c>
      <c r="F12" s="181">
        <v>0.16666666666666699</v>
      </c>
      <c r="G12" s="180">
        <v>0</v>
      </c>
      <c r="H12" s="180">
        <v>0</v>
      </c>
      <c r="I12" s="180">
        <v>0</v>
      </c>
      <c r="J12" s="164"/>
      <c r="K12" s="165"/>
      <c r="L12" s="164"/>
      <c r="M12" s="164"/>
    </row>
    <row r="13" spans="1:13" ht="15.6" x14ac:dyDescent="0.3">
      <c r="A13" s="175">
        <f t="shared" si="0"/>
        <v>4</v>
      </c>
      <c r="B13" s="176">
        <v>45693</v>
      </c>
      <c r="C13" s="177" t="s">
        <v>69</v>
      </c>
      <c r="D13" s="178" t="s">
        <v>57</v>
      </c>
      <c r="E13" s="181">
        <v>0.16666666666666699</v>
      </c>
      <c r="F13" s="181">
        <v>0.20833333333333301</v>
      </c>
      <c r="G13" s="180">
        <v>0</v>
      </c>
      <c r="H13" s="180">
        <v>0</v>
      </c>
      <c r="I13" s="180">
        <v>0</v>
      </c>
      <c r="J13" s="164"/>
      <c r="K13" s="165"/>
      <c r="L13" s="164"/>
      <c r="M13" s="164"/>
    </row>
    <row r="14" spans="1:13" ht="15.6" x14ac:dyDescent="0.3">
      <c r="A14" s="175">
        <f t="shared" si="0"/>
        <v>4</v>
      </c>
      <c r="B14" s="176">
        <v>45693</v>
      </c>
      <c r="C14" s="177" t="s">
        <v>69</v>
      </c>
      <c r="D14" s="178" t="s">
        <v>57</v>
      </c>
      <c r="E14" s="181">
        <v>0.20833333333333301</v>
      </c>
      <c r="F14" s="181">
        <v>0.25</v>
      </c>
      <c r="G14" s="180">
        <v>0</v>
      </c>
      <c r="H14" s="180">
        <v>0</v>
      </c>
      <c r="I14" s="180">
        <v>0</v>
      </c>
      <c r="J14" s="164"/>
      <c r="K14" s="165"/>
      <c r="L14" s="164"/>
      <c r="M14" s="164"/>
    </row>
    <row r="15" spans="1:13" ht="15.6" x14ac:dyDescent="0.3">
      <c r="A15" s="175">
        <f t="shared" si="0"/>
        <v>4</v>
      </c>
      <c r="B15" s="176">
        <v>45693</v>
      </c>
      <c r="C15" s="177" t="s">
        <v>69</v>
      </c>
      <c r="D15" s="178" t="s">
        <v>57</v>
      </c>
      <c r="E15" s="181">
        <v>0.25</v>
      </c>
      <c r="F15" s="181">
        <v>0.29166666666666702</v>
      </c>
      <c r="G15" s="180">
        <v>0</v>
      </c>
      <c r="H15" s="180">
        <v>0</v>
      </c>
      <c r="I15" s="180">
        <v>0</v>
      </c>
      <c r="J15" s="164"/>
      <c r="K15" s="165"/>
      <c r="L15" s="164"/>
      <c r="M15" s="164"/>
    </row>
    <row r="16" spans="1:13" ht="15.6" x14ac:dyDescent="0.3">
      <c r="A16" s="175">
        <f t="shared" si="0"/>
        <v>4</v>
      </c>
      <c r="B16" s="176">
        <v>45693</v>
      </c>
      <c r="C16" s="177" t="s">
        <v>69</v>
      </c>
      <c r="D16" s="178" t="s">
        <v>57</v>
      </c>
      <c r="E16" s="181">
        <v>0.29166666666666702</v>
      </c>
      <c r="F16" s="181">
        <v>0.33333333333333298</v>
      </c>
      <c r="G16" s="180">
        <v>0</v>
      </c>
      <c r="H16" s="180">
        <v>0</v>
      </c>
      <c r="I16" s="180">
        <v>0</v>
      </c>
      <c r="J16" s="164"/>
      <c r="K16" s="165"/>
      <c r="L16" s="164"/>
      <c r="M16" s="164"/>
    </row>
    <row r="17" spans="1:13" ht="15.6" x14ac:dyDescent="0.3">
      <c r="A17" s="175">
        <f t="shared" si="0"/>
        <v>4</v>
      </c>
      <c r="B17" s="176">
        <v>45693</v>
      </c>
      <c r="C17" s="177" t="s">
        <v>69</v>
      </c>
      <c r="D17" s="178" t="s">
        <v>57</v>
      </c>
      <c r="E17" s="181">
        <v>0.33333333333333298</v>
      </c>
      <c r="F17" s="181">
        <v>0.375</v>
      </c>
      <c r="G17" s="180">
        <v>0</v>
      </c>
      <c r="H17" s="180">
        <v>0</v>
      </c>
      <c r="I17" s="180">
        <v>0</v>
      </c>
      <c r="J17" s="164"/>
      <c r="K17" s="165"/>
      <c r="L17" s="164"/>
      <c r="M17" s="164"/>
    </row>
    <row r="18" spans="1:13" ht="15.6" x14ac:dyDescent="0.3">
      <c r="A18" s="175">
        <f t="shared" si="0"/>
        <v>4</v>
      </c>
      <c r="B18" s="176">
        <v>45693</v>
      </c>
      <c r="C18" s="177" t="s">
        <v>69</v>
      </c>
      <c r="D18" s="178" t="s">
        <v>57</v>
      </c>
      <c r="E18" s="181">
        <v>0.375</v>
      </c>
      <c r="F18" s="181">
        <v>0.41666666666666702</v>
      </c>
      <c r="G18" s="180">
        <f>H18+I18</f>
        <v>37</v>
      </c>
      <c r="H18" s="180">
        <v>33</v>
      </c>
      <c r="I18" s="180">
        <v>4</v>
      </c>
      <c r="J18" s="164"/>
      <c r="K18" s="165"/>
      <c r="L18" s="164"/>
      <c r="M18" s="164"/>
    </row>
    <row r="19" spans="1:13" ht="15.6" x14ac:dyDescent="0.3">
      <c r="A19" s="175">
        <f t="shared" si="0"/>
        <v>4</v>
      </c>
      <c r="B19" s="176">
        <v>45693</v>
      </c>
      <c r="C19" s="177" t="s">
        <v>69</v>
      </c>
      <c r="D19" s="178" t="s">
        <v>57</v>
      </c>
      <c r="E19" s="181">
        <v>0.41666666666666702</v>
      </c>
      <c r="F19" s="181">
        <v>0.45833333333333298</v>
      </c>
      <c r="G19" s="180">
        <f t="shared" ref="G19:G82" si="1">H19+I19</f>
        <v>55</v>
      </c>
      <c r="H19" s="180">
        <v>52</v>
      </c>
      <c r="I19" s="180">
        <v>3</v>
      </c>
      <c r="J19" s="164"/>
      <c r="K19" s="165"/>
      <c r="L19" s="164"/>
      <c r="M19" s="164"/>
    </row>
    <row r="20" spans="1:13" ht="15.6" x14ac:dyDescent="0.3">
      <c r="A20" s="175">
        <f t="shared" si="0"/>
        <v>4</v>
      </c>
      <c r="B20" s="176">
        <v>45693</v>
      </c>
      <c r="C20" s="177" t="s">
        <v>69</v>
      </c>
      <c r="D20" s="178" t="s">
        <v>57</v>
      </c>
      <c r="E20" s="181">
        <v>0.45833333333333298</v>
      </c>
      <c r="F20" s="181">
        <v>0.5</v>
      </c>
      <c r="G20" s="180">
        <f t="shared" si="1"/>
        <v>62</v>
      </c>
      <c r="H20" s="180">
        <v>52</v>
      </c>
      <c r="I20" s="180">
        <v>10</v>
      </c>
      <c r="J20" s="164"/>
      <c r="K20" s="165"/>
      <c r="L20" s="164"/>
      <c r="M20" s="164"/>
    </row>
    <row r="21" spans="1:13" ht="15.6" x14ac:dyDescent="0.3">
      <c r="A21" s="175">
        <f t="shared" si="0"/>
        <v>4</v>
      </c>
      <c r="B21" s="176">
        <v>45693</v>
      </c>
      <c r="C21" s="177" t="s">
        <v>69</v>
      </c>
      <c r="D21" s="178" t="s">
        <v>57</v>
      </c>
      <c r="E21" s="181">
        <v>0.5</v>
      </c>
      <c r="F21" s="181">
        <v>0.54166666666666696</v>
      </c>
      <c r="G21" s="180">
        <f t="shared" si="1"/>
        <v>81</v>
      </c>
      <c r="H21" s="180">
        <v>75</v>
      </c>
      <c r="I21" s="180">
        <v>6</v>
      </c>
      <c r="J21" s="164"/>
      <c r="K21" s="165"/>
      <c r="L21" s="164"/>
      <c r="M21" s="164"/>
    </row>
    <row r="22" spans="1:13" ht="15.6" x14ac:dyDescent="0.3">
      <c r="A22" s="175">
        <f t="shared" si="0"/>
        <v>4</v>
      </c>
      <c r="B22" s="176">
        <v>45693</v>
      </c>
      <c r="C22" s="177" t="s">
        <v>69</v>
      </c>
      <c r="D22" s="178" t="s">
        <v>57</v>
      </c>
      <c r="E22" s="181">
        <v>0.54166666666666696</v>
      </c>
      <c r="F22" s="181">
        <v>0.58333333333333304</v>
      </c>
      <c r="G22" s="180">
        <f t="shared" si="1"/>
        <v>65</v>
      </c>
      <c r="H22" s="180">
        <v>57</v>
      </c>
      <c r="I22" s="180">
        <v>8</v>
      </c>
      <c r="J22" s="164"/>
      <c r="K22" s="165"/>
      <c r="L22" s="164"/>
      <c r="M22" s="164"/>
    </row>
    <row r="23" spans="1:13" ht="15.6" x14ac:dyDescent="0.3">
      <c r="A23" s="175">
        <f t="shared" si="0"/>
        <v>4</v>
      </c>
      <c r="B23" s="176">
        <v>45693</v>
      </c>
      <c r="C23" s="177" t="s">
        <v>69</v>
      </c>
      <c r="D23" s="178" t="s">
        <v>57</v>
      </c>
      <c r="E23" s="181">
        <v>0.58333333333333304</v>
      </c>
      <c r="F23" s="181">
        <v>0.625</v>
      </c>
      <c r="G23" s="180">
        <f t="shared" si="1"/>
        <v>58</v>
      </c>
      <c r="H23" s="180">
        <v>52</v>
      </c>
      <c r="I23" s="180">
        <v>6</v>
      </c>
      <c r="J23" s="164"/>
      <c r="K23" s="165"/>
      <c r="L23" s="164"/>
      <c r="M23" s="164"/>
    </row>
    <row r="24" spans="1:13" ht="15.6" x14ac:dyDescent="0.3">
      <c r="A24" s="175">
        <f t="shared" si="0"/>
        <v>4</v>
      </c>
      <c r="B24" s="176">
        <v>45693</v>
      </c>
      <c r="C24" s="177" t="s">
        <v>69</v>
      </c>
      <c r="D24" s="178" t="s">
        <v>57</v>
      </c>
      <c r="E24" s="181">
        <v>0.625</v>
      </c>
      <c r="F24" s="181">
        <v>0.66666666666666696</v>
      </c>
      <c r="G24" s="180">
        <f t="shared" si="1"/>
        <v>62</v>
      </c>
      <c r="H24" s="180">
        <v>56</v>
      </c>
      <c r="I24" s="180">
        <v>6</v>
      </c>
      <c r="J24" s="164"/>
      <c r="K24" s="165"/>
      <c r="L24" s="164"/>
      <c r="M24" s="164"/>
    </row>
    <row r="25" spans="1:13" ht="15.6" x14ac:dyDescent="0.3">
      <c r="A25" s="175">
        <f t="shared" si="0"/>
        <v>4</v>
      </c>
      <c r="B25" s="176">
        <v>45693</v>
      </c>
      <c r="C25" s="177" t="s">
        <v>69</v>
      </c>
      <c r="D25" s="178" t="s">
        <v>57</v>
      </c>
      <c r="E25" s="181">
        <v>0.66666666666666696</v>
      </c>
      <c r="F25" s="181">
        <v>0.70833333333333304</v>
      </c>
      <c r="G25" s="180">
        <f t="shared" si="1"/>
        <v>69</v>
      </c>
      <c r="H25" s="180">
        <v>64</v>
      </c>
      <c r="I25" s="180">
        <v>5</v>
      </c>
      <c r="J25" s="164"/>
      <c r="K25" s="165"/>
      <c r="L25" s="164"/>
      <c r="M25" s="164"/>
    </row>
    <row r="26" spans="1:13" ht="15.6" x14ac:dyDescent="0.3">
      <c r="A26" s="175">
        <f t="shared" si="0"/>
        <v>4</v>
      </c>
      <c r="B26" s="176">
        <v>45693</v>
      </c>
      <c r="C26" s="177" t="s">
        <v>69</v>
      </c>
      <c r="D26" s="178" t="s">
        <v>57</v>
      </c>
      <c r="E26" s="181">
        <v>0.70833333333333304</v>
      </c>
      <c r="F26" s="181">
        <v>0.75</v>
      </c>
      <c r="G26" s="180">
        <f t="shared" si="1"/>
        <v>51</v>
      </c>
      <c r="H26" s="180">
        <v>47</v>
      </c>
      <c r="I26" s="180">
        <v>4</v>
      </c>
      <c r="J26" s="164"/>
      <c r="K26" s="165"/>
      <c r="L26" s="164"/>
      <c r="M26" s="164"/>
    </row>
    <row r="27" spans="1:13" ht="15.6" x14ac:dyDescent="0.3">
      <c r="A27" s="175">
        <f t="shared" si="0"/>
        <v>4</v>
      </c>
      <c r="B27" s="176">
        <v>45693</v>
      </c>
      <c r="C27" s="177" t="s">
        <v>69</v>
      </c>
      <c r="D27" s="178" t="s">
        <v>57</v>
      </c>
      <c r="E27" s="181">
        <v>0.75</v>
      </c>
      <c r="F27" s="181">
        <v>0.79166666666666696</v>
      </c>
      <c r="G27" s="180">
        <f t="shared" si="1"/>
        <v>39</v>
      </c>
      <c r="H27" s="180">
        <v>35</v>
      </c>
      <c r="I27" s="180">
        <v>4</v>
      </c>
      <c r="J27" s="164"/>
      <c r="K27" s="165"/>
      <c r="L27" s="164"/>
      <c r="M27" s="164"/>
    </row>
    <row r="28" spans="1:13" ht="15.6" x14ac:dyDescent="0.3">
      <c r="A28" s="175">
        <f t="shared" si="0"/>
        <v>4</v>
      </c>
      <c r="B28" s="176">
        <v>45693</v>
      </c>
      <c r="C28" s="177" t="s">
        <v>69</v>
      </c>
      <c r="D28" s="178" t="s">
        <v>57</v>
      </c>
      <c r="E28" s="181">
        <v>0.79166666666666696</v>
      </c>
      <c r="F28" s="181">
        <v>0.83333333333333304</v>
      </c>
      <c r="G28" s="180">
        <f t="shared" si="1"/>
        <v>26</v>
      </c>
      <c r="H28" s="178">
        <v>22</v>
      </c>
      <c r="I28" s="178">
        <v>4</v>
      </c>
      <c r="J28" s="164"/>
      <c r="K28" s="165"/>
      <c r="L28" s="164"/>
      <c r="M28" s="164"/>
    </row>
    <row r="29" spans="1:13" ht="15.6" x14ac:dyDescent="0.3">
      <c r="A29" s="175">
        <f t="shared" si="0"/>
        <v>4</v>
      </c>
      <c r="B29" s="176">
        <v>45693</v>
      </c>
      <c r="C29" s="177" t="s">
        <v>69</v>
      </c>
      <c r="D29" s="178" t="s">
        <v>57</v>
      </c>
      <c r="E29" s="181">
        <v>0.83333333333333304</v>
      </c>
      <c r="F29" s="181">
        <v>0.875</v>
      </c>
      <c r="G29" s="180">
        <f t="shared" si="1"/>
        <v>12</v>
      </c>
      <c r="H29" s="178">
        <v>10</v>
      </c>
      <c r="I29" s="178">
        <v>2</v>
      </c>
      <c r="J29" s="164"/>
      <c r="K29" s="165"/>
      <c r="L29" s="164"/>
      <c r="M29" s="164"/>
    </row>
    <row r="30" spans="1:13" ht="15.6" x14ac:dyDescent="0.3">
      <c r="A30" s="175">
        <f t="shared" si="0"/>
        <v>4</v>
      </c>
      <c r="B30" s="176">
        <v>45693</v>
      </c>
      <c r="C30" s="177" t="s">
        <v>69</v>
      </c>
      <c r="D30" s="178" t="s">
        <v>57</v>
      </c>
      <c r="E30" s="181">
        <v>0.875</v>
      </c>
      <c r="F30" s="181">
        <v>0.91666666666666696</v>
      </c>
      <c r="G30" s="180">
        <f t="shared" si="1"/>
        <v>13</v>
      </c>
      <c r="H30" s="178">
        <v>11</v>
      </c>
      <c r="I30" s="178">
        <v>2</v>
      </c>
      <c r="J30" s="164"/>
      <c r="K30" s="165"/>
      <c r="L30" s="164"/>
      <c r="M30" s="164"/>
    </row>
    <row r="31" spans="1:13" ht="15.6" x14ac:dyDescent="0.3">
      <c r="A31" s="175">
        <f t="shared" si="0"/>
        <v>4</v>
      </c>
      <c r="B31" s="176">
        <v>45693</v>
      </c>
      <c r="C31" s="177" t="s">
        <v>69</v>
      </c>
      <c r="D31" s="178" t="s">
        <v>57</v>
      </c>
      <c r="E31" s="181">
        <v>0.91666666666666696</v>
      </c>
      <c r="F31" s="181">
        <v>0.95833333333333304</v>
      </c>
      <c r="G31" s="180">
        <f t="shared" si="1"/>
        <v>4</v>
      </c>
      <c r="H31" s="178">
        <v>3</v>
      </c>
      <c r="I31" s="178">
        <v>1</v>
      </c>
      <c r="J31" s="164"/>
      <c r="K31" s="165"/>
      <c r="L31" s="164"/>
      <c r="M31" s="164"/>
    </row>
    <row r="32" spans="1:13" ht="15.6" x14ac:dyDescent="0.3">
      <c r="A32" s="175">
        <f t="shared" si="0"/>
        <v>4</v>
      </c>
      <c r="B32" s="176">
        <v>45693</v>
      </c>
      <c r="C32" s="177" t="s">
        <v>69</v>
      </c>
      <c r="D32" s="178" t="s">
        <v>57</v>
      </c>
      <c r="E32" s="181">
        <v>0.95833333333333304</v>
      </c>
      <c r="F32" s="181">
        <v>0</v>
      </c>
      <c r="G32" s="180">
        <f t="shared" si="1"/>
        <v>6</v>
      </c>
      <c r="H32" s="178">
        <v>6</v>
      </c>
      <c r="I32" s="178">
        <v>0</v>
      </c>
      <c r="J32" s="164"/>
      <c r="K32" s="165"/>
      <c r="L32" s="164"/>
      <c r="M32" s="164"/>
    </row>
    <row r="33" spans="1:13" ht="15.6" x14ac:dyDescent="0.3">
      <c r="A33" s="159">
        <f t="shared" si="0"/>
        <v>5</v>
      </c>
      <c r="B33" s="182">
        <v>45694</v>
      </c>
      <c r="C33" s="203" t="s">
        <v>69</v>
      </c>
      <c r="D33" s="183" t="s">
        <v>57</v>
      </c>
      <c r="E33" s="184">
        <v>0</v>
      </c>
      <c r="F33" s="184">
        <v>4.1666666666666699E-2</v>
      </c>
      <c r="G33" s="194">
        <f>H33+I33</f>
        <v>3</v>
      </c>
      <c r="H33" s="183">
        <v>3</v>
      </c>
      <c r="I33" s="183">
        <v>0</v>
      </c>
      <c r="J33" s="164"/>
      <c r="K33" s="165"/>
      <c r="L33" s="164"/>
      <c r="M33" s="164"/>
    </row>
    <row r="34" spans="1:13" ht="15.6" x14ac:dyDescent="0.3">
      <c r="A34" s="159">
        <f t="shared" si="0"/>
        <v>5</v>
      </c>
      <c r="B34" s="182">
        <v>45694</v>
      </c>
      <c r="C34" s="203" t="s">
        <v>69</v>
      </c>
      <c r="D34" s="183" t="s">
        <v>57</v>
      </c>
      <c r="E34" s="184">
        <v>4.1666666666666699E-2</v>
      </c>
      <c r="F34" s="184">
        <v>8.3333333333333301E-2</v>
      </c>
      <c r="G34" s="194">
        <f t="shared" si="1"/>
        <v>0</v>
      </c>
      <c r="H34" s="183">
        <v>0</v>
      </c>
      <c r="I34" s="183">
        <v>0</v>
      </c>
      <c r="J34" s="164"/>
      <c r="K34" s="165"/>
      <c r="L34" s="164"/>
      <c r="M34" s="164"/>
    </row>
    <row r="35" spans="1:13" ht="15.6" x14ac:dyDescent="0.3">
      <c r="A35" s="159">
        <f t="shared" si="0"/>
        <v>5</v>
      </c>
      <c r="B35" s="182">
        <v>45694</v>
      </c>
      <c r="C35" s="203" t="s">
        <v>69</v>
      </c>
      <c r="D35" s="183" t="s">
        <v>57</v>
      </c>
      <c r="E35" s="184">
        <v>8.3333333333333301E-2</v>
      </c>
      <c r="F35" s="184">
        <v>0.125</v>
      </c>
      <c r="G35" s="194">
        <f t="shared" si="1"/>
        <v>1</v>
      </c>
      <c r="H35" s="183">
        <v>1</v>
      </c>
      <c r="I35" s="183">
        <v>0</v>
      </c>
      <c r="J35" s="164"/>
      <c r="K35" s="165"/>
      <c r="L35" s="164"/>
      <c r="M35" s="164"/>
    </row>
    <row r="36" spans="1:13" ht="15.6" x14ac:dyDescent="0.3">
      <c r="A36" s="159">
        <f t="shared" si="0"/>
        <v>5</v>
      </c>
      <c r="B36" s="182">
        <v>45694</v>
      </c>
      <c r="C36" s="203" t="s">
        <v>69</v>
      </c>
      <c r="D36" s="183" t="s">
        <v>57</v>
      </c>
      <c r="E36" s="184">
        <v>0.125</v>
      </c>
      <c r="F36" s="184">
        <v>0.16666666666666699</v>
      </c>
      <c r="G36" s="194">
        <f t="shared" si="1"/>
        <v>2</v>
      </c>
      <c r="H36" s="183">
        <v>2</v>
      </c>
      <c r="I36" s="183">
        <v>0</v>
      </c>
      <c r="J36" s="164"/>
      <c r="K36" s="165"/>
      <c r="L36" s="164"/>
      <c r="M36" s="164"/>
    </row>
    <row r="37" spans="1:13" ht="15.6" x14ac:dyDescent="0.3">
      <c r="A37" s="159">
        <f t="shared" si="0"/>
        <v>5</v>
      </c>
      <c r="B37" s="182">
        <v>45694</v>
      </c>
      <c r="C37" s="203" t="s">
        <v>69</v>
      </c>
      <c r="D37" s="183" t="s">
        <v>57</v>
      </c>
      <c r="E37" s="184">
        <v>0.16666666666666699</v>
      </c>
      <c r="F37" s="184">
        <v>0.20833333333333301</v>
      </c>
      <c r="G37" s="194">
        <f t="shared" si="1"/>
        <v>3</v>
      </c>
      <c r="H37" s="183">
        <v>3</v>
      </c>
      <c r="I37" s="183">
        <v>0</v>
      </c>
      <c r="J37" s="164"/>
      <c r="K37" s="165"/>
      <c r="L37" s="164"/>
      <c r="M37" s="164"/>
    </row>
    <row r="38" spans="1:13" ht="15.6" x14ac:dyDescent="0.3">
      <c r="A38" s="159">
        <f t="shared" si="0"/>
        <v>5</v>
      </c>
      <c r="B38" s="182">
        <v>45694</v>
      </c>
      <c r="C38" s="203" t="s">
        <v>69</v>
      </c>
      <c r="D38" s="183" t="s">
        <v>57</v>
      </c>
      <c r="E38" s="184">
        <v>0.20833333333333301</v>
      </c>
      <c r="F38" s="184">
        <v>0.25</v>
      </c>
      <c r="G38" s="194">
        <f t="shared" si="1"/>
        <v>32</v>
      </c>
      <c r="H38" s="183">
        <v>30</v>
      </c>
      <c r="I38" s="183">
        <v>2</v>
      </c>
      <c r="J38" s="164"/>
      <c r="K38" s="165"/>
      <c r="L38" s="164"/>
      <c r="M38" s="164"/>
    </row>
    <row r="39" spans="1:13" ht="15.6" x14ac:dyDescent="0.3">
      <c r="A39" s="159">
        <f t="shared" si="0"/>
        <v>5</v>
      </c>
      <c r="B39" s="182">
        <v>45694</v>
      </c>
      <c r="C39" s="203" t="s">
        <v>69</v>
      </c>
      <c r="D39" s="183" t="s">
        <v>57</v>
      </c>
      <c r="E39" s="184">
        <v>0.25</v>
      </c>
      <c r="F39" s="184">
        <v>0.29166666666666702</v>
      </c>
      <c r="G39" s="194">
        <f t="shared" si="1"/>
        <v>63</v>
      </c>
      <c r="H39" s="183">
        <v>60</v>
      </c>
      <c r="I39" s="183">
        <v>3</v>
      </c>
      <c r="J39" s="164"/>
      <c r="K39" s="165"/>
      <c r="L39" s="164"/>
      <c r="M39" s="164"/>
    </row>
    <row r="40" spans="1:13" ht="15.6" x14ac:dyDescent="0.3">
      <c r="A40" s="159">
        <f t="shared" si="0"/>
        <v>5</v>
      </c>
      <c r="B40" s="182">
        <v>45694</v>
      </c>
      <c r="C40" s="203" t="s">
        <v>69</v>
      </c>
      <c r="D40" s="183" t="s">
        <v>57</v>
      </c>
      <c r="E40" s="184">
        <v>0.29166666666666702</v>
      </c>
      <c r="F40" s="184">
        <v>0.33333333333333298</v>
      </c>
      <c r="G40" s="194">
        <f t="shared" si="1"/>
        <v>116</v>
      </c>
      <c r="H40" s="183">
        <v>106</v>
      </c>
      <c r="I40" s="183">
        <v>10</v>
      </c>
      <c r="J40" s="164"/>
      <c r="K40" s="165"/>
      <c r="L40" s="164"/>
      <c r="M40" s="164"/>
    </row>
    <row r="41" spans="1:13" ht="15.6" x14ac:dyDescent="0.3">
      <c r="A41" s="159">
        <f t="shared" ref="A41:A72" si="2">WEEKDAY(B41)</f>
        <v>5</v>
      </c>
      <c r="B41" s="182">
        <v>45694</v>
      </c>
      <c r="C41" s="203" t="s">
        <v>69</v>
      </c>
      <c r="D41" s="183" t="s">
        <v>57</v>
      </c>
      <c r="E41" s="184">
        <v>0.33333333333333298</v>
      </c>
      <c r="F41" s="184">
        <v>0.375</v>
      </c>
      <c r="G41" s="194">
        <f t="shared" si="1"/>
        <v>127</v>
      </c>
      <c r="H41" s="183">
        <v>124</v>
      </c>
      <c r="I41" s="183">
        <v>3</v>
      </c>
      <c r="J41" s="164"/>
      <c r="K41" s="165"/>
      <c r="L41" s="164"/>
      <c r="M41" s="164"/>
    </row>
    <row r="42" spans="1:13" ht="15.6" x14ac:dyDescent="0.3">
      <c r="A42" s="159">
        <f t="shared" si="2"/>
        <v>5</v>
      </c>
      <c r="B42" s="182">
        <v>45694</v>
      </c>
      <c r="C42" s="203" t="s">
        <v>69</v>
      </c>
      <c r="D42" s="183" t="s">
        <v>57</v>
      </c>
      <c r="E42" s="184">
        <v>0.375</v>
      </c>
      <c r="F42" s="184">
        <v>0.41666666666666702</v>
      </c>
      <c r="G42" s="194">
        <f t="shared" si="1"/>
        <v>69</v>
      </c>
      <c r="H42" s="183">
        <v>66</v>
      </c>
      <c r="I42" s="183">
        <v>3</v>
      </c>
      <c r="J42" s="164"/>
      <c r="K42" s="165"/>
      <c r="L42" s="164"/>
      <c r="M42" s="164"/>
    </row>
    <row r="43" spans="1:13" ht="15.6" x14ac:dyDescent="0.3">
      <c r="A43" s="159">
        <f t="shared" si="2"/>
        <v>5</v>
      </c>
      <c r="B43" s="182">
        <v>45694</v>
      </c>
      <c r="C43" s="203" t="s">
        <v>69</v>
      </c>
      <c r="D43" s="183" t="s">
        <v>57</v>
      </c>
      <c r="E43" s="184">
        <v>0.41666666666666702</v>
      </c>
      <c r="F43" s="184">
        <v>0.45833333333333298</v>
      </c>
      <c r="G43" s="194">
        <f t="shared" si="1"/>
        <v>72</v>
      </c>
      <c r="H43" s="183">
        <v>68</v>
      </c>
      <c r="I43" s="183">
        <v>4</v>
      </c>
      <c r="J43" s="164"/>
      <c r="K43" s="165"/>
      <c r="L43" s="164"/>
      <c r="M43" s="164"/>
    </row>
    <row r="44" spans="1:13" ht="15.6" x14ac:dyDescent="0.3">
      <c r="A44" s="159">
        <f t="shared" si="2"/>
        <v>5</v>
      </c>
      <c r="B44" s="182">
        <v>45694</v>
      </c>
      <c r="C44" s="203" t="s">
        <v>69</v>
      </c>
      <c r="D44" s="183" t="s">
        <v>57</v>
      </c>
      <c r="E44" s="184">
        <v>0.45833333333333298</v>
      </c>
      <c r="F44" s="184">
        <v>0.5</v>
      </c>
      <c r="G44" s="194">
        <f t="shared" si="1"/>
        <v>69</v>
      </c>
      <c r="H44" s="183">
        <v>62</v>
      </c>
      <c r="I44" s="183">
        <v>7</v>
      </c>
      <c r="J44" s="164"/>
      <c r="K44" s="165"/>
      <c r="L44" s="164"/>
      <c r="M44" s="164"/>
    </row>
    <row r="45" spans="1:13" ht="15.6" x14ac:dyDescent="0.3">
      <c r="A45" s="159">
        <f t="shared" si="2"/>
        <v>5</v>
      </c>
      <c r="B45" s="182">
        <v>45694</v>
      </c>
      <c r="C45" s="203" t="s">
        <v>69</v>
      </c>
      <c r="D45" s="183" t="s">
        <v>57</v>
      </c>
      <c r="E45" s="184">
        <v>0.5</v>
      </c>
      <c r="F45" s="184">
        <v>0.54166666666666696</v>
      </c>
      <c r="G45" s="194">
        <f t="shared" si="1"/>
        <v>85</v>
      </c>
      <c r="H45" s="183">
        <v>75</v>
      </c>
      <c r="I45" s="183">
        <v>10</v>
      </c>
      <c r="J45" s="164"/>
      <c r="K45" s="165"/>
      <c r="L45" s="164"/>
      <c r="M45" s="164"/>
    </row>
    <row r="46" spans="1:13" ht="15.6" x14ac:dyDescent="0.3">
      <c r="A46" s="159">
        <f t="shared" si="2"/>
        <v>5</v>
      </c>
      <c r="B46" s="182">
        <v>45694</v>
      </c>
      <c r="C46" s="203" t="s">
        <v>69</v>
      </c>
      <c r="D46" s="183" t="s">
        <v>57</v>
      </c>
      <c r="E46" s="184">
        <v>0.54166666666666696</v>
      </c>
      <c r="F46" s="184">
        <v>0.58333333333333304</v>
      </c>
      <c r="G46" s="194">
        <f t="shared" si="1"/>
        <v>68</v>
      </c>
      <c r="H46" s="183">
        <v>66</v>
      </c>
      <c r="I46" s="183">
        <v>2</v>
      </c>
      <c r="J46" s="164"/>
      <c r="K46" s="165"/>
      <c r="L46" s="164"/>
      <c r="M46" s="164"/>
    </row>
    <row r="47" spans="1:13" ht="15.6" x14ac:dyDescent="0.3">
      <c r="A47" s="159">
        <f t="shared" si="2"/>
        <v>5</v>
      </c>
      <c r="B47" s="182">
        <v>45694</v>
      </c>
      <c r="C47" s="203" t="s">
        <v>69</v>
      </c>
      <c r="D47" s="183" t="s">
        <v>57</v>
      </c>
      <c r="E47" s="184">
        <v>0.58333333333333304</v>
      </c>
      <c r="F47" s="184">
        <v>0.625</v>
      </c>
      <c r="G47" s="194">
        <f t="shared" si="1"/>
        <v>62</v>
      </c>
      <c r="H47" s="183">
        <v>58</v>
      </c>
      <c r="I47" s="183">
        <v>4</v>
      </c>
      <c r="J47" s="164"/>
      <c r="K47" s="165"/>
      <c r="L47" s="164"/>
      <c r="M47" s="164"/>
    </row>
    <row r="48" spans="1:13" ht="15.6" x14ac:dyDescent="0.3">
      <c r="A48" s="159">
        <f t="shared" si="2"/>
        <v>5</v>
      </c>
      <c r="B48" s="182">
        <v>45694</v>
      </c>
      <c r="C48" s="203" t="s">
        <v>69</v>
      </c>
      <c r="D48" s="183" t="s">
        <v>57</v>
      </c>
      <c r="E48" s="184">
        <v>0.625</v>
      </c>
      <c r="F48" s="184">
        <v>0.66666666666666696</v>
      </c>
      <c r="G48" s="194">
        <f t="shared" si="1"/>
        <v>48</v>
      </c>
      <c r="H48" s="183">
        <v>45</v>
      </c>
      <c r="I48" s="183">
        <v>3</v>
      </c>
      <c r="J48" s="164"/>
      <c r="K48" s="165"/>
      <c r="L48" s="164"/>
      <c r="M48" s="164"/>
    </row>
    <row r="49" spans="1:13" ht="15.6" x14ac:dyDescent="0.3">
      <c r="A49" s="159">
        <f t="shared" si="2"/>
        <v>5</v>
      </c>
      <c r="B49" s="182">
        <v>45694</v>
      </c>
      <c r="C49" s="203" t="s">
        <v>69</v>
      </c>
      <c r="D49" s="183" t="s">
        <v>57</v>
      </c>
      <c r="E49" s="184">
        <v>0.66666666666666696</v>
      </c>
      <c r="F49" s="184">
        <v>0.70833333333333304</v>
      </c>
      <c r="G49" s="194">
        <f t="shared" si="1"/>
        <v>57</v>
      </c>
      <c r="H49" s="183">
        <v>51</v>
      </c>
      <c r="I49" s="183">
        <v>6</v>
      </c>
      <c r="J49" s="164"/>
      <c r="K49" s="165"/>
      <c r="L49" s="164"/>
      <c r="M49" s="164"/>
    </row>
    <row r="50" spans="1:13" ht="15.6" x14ac:dyDescent="0.3">
      <c r="A50" s="159">
        <f t="shared" si="2"/>
        <v>5</v>
      </c>
      <c r="B50" s="182">
        <v>45694</v>
      </c>
      <c r="C50" s="203" t="s">
        <v>69</v>
      </c>
      <c r="D50" s="183" t="s">
        <v>57</v>
      </c>
      <c r="E50" s="184">
        <v>0.70833333333333304</v>
      </c>
      <c r="F50" s="184">
        <v>0.75</v>
      </c>
      <c r="G50" s="194">
        <f t="shared" si="1"/>
        <v>47</v>
      </c>
      <c r="H50" s="183">
        <v>44</v>
      </c>
      <c r="I50" s="183">
        <v>3</v>
      </c>
      <c r="J50" s="164"/>
      <c r="K50" s="165"/>
      <c r="L50" s="164"/>
      <c r="M50" s="164"/>
    </row>
    <row r="51" spans="1:13" ht="15.6" x14ac:dyDescent="0.3">
      <c r="A51" s="159">
        <f t="shared" si="2"/>
        <v>5</v>
      </c>
      <c r="B51" s="182">
        <v>45694</v>
      </c>
      <c r="C51" s="203" t="s">
        <v>69</v>
      </c>
      <c r="D51" s="183" t="s">
        <v>57</v>
      </c>
      <c r="E51" s="184">
        <v>0.75</v>
      </c>
      <c r="F51" s="184">
        <v>0.79166666666666696</v>
      </c>
      <c r="G51" s="194">
        <f t="shared" si="1"/>
        <v>31</v>
      </c>
      <c r="H51" s="183">
        <v>28</v>
      </c>
      <c r="I51" s="183">
        <v>3</v>
      </c>
      <c r="J51" s="164"/>
      <c r="K51" s="165"/>
      <c r="L51" s="164"/>
      <c r="M51" s="164"/>
    </row>
    <row r="52" spans="1:13" ht="15.6" x14ac:dyDescent="0.3">
      <c r="A52" s="159">
        <f t="shared" si="2"/>
        <v>5</v>
      </c>
      <c r="B52" s="182">
        <v>45694</v>
      </c>
      <c r="C52" s="203" t="s">
        <v>69</v>
      </c>
      <c r="D52" s="183" t="s">
        <v>57</v>
      </c>
      <c r="E52" s="184">
        <v>0.79166666666666696</v>
      </c>
      <c r="F52" s="184">
        <v>0.83333333333333304</v>
      </c>
      <c r="G52" s="194">
        <f t="shared" si="1"/>
        <v>25</v>
      </c>
      <c r="H52" s="183">
        <v>23</v>
      </c>
      <c r="I52" s="183">
        <v>2</v>
      </c>
      <c r="J52" s="164"/>
      <c r="K52" s="165"/>
      <c r="L52" s="164"/>
      <c r="M52" s="164"/>
    </row>
    <row r="53" spans="1:13" ht="15.6" x14ac:dyDescent="0.3">
      <c r="A53" s="159">
        <f t="shared" si="2"/>
        <v>5</v>
      </c>
      <c r="B53" s="182">
        <v>45694</v>
      </c>
      <c r="C53" s="203" t="s">
        <v>69</v>
      </c>
      <c r="D53" s="183" t="s">
        <v>57</v>
      </c>
      <c r="E53" s="184">
        <v>0.83333333333333304</v>
      </c>
      <c r="F53" s="184">
        <v>0.875</v>
      </c>
      <c r="G53" s="194">
        <f t="shared" si="1"/>
        <v>11</v>
      </c>
      <c r="H53" s="183">
        <v>8</v>
      </c>
      <c r="I53" s="183">
        <v>3</v>
      </c>
      <c r="J53" s="164"/>
      <c r="K53" s="165"/>
      <c r="L53" s="164"/>
      <c r="M53" s="164"/>
    </row>
    <row r="54" spans="1:13" ht="15.6" x14ac:dyDescent="0.3">
      <c r="A54" s="159">
        <f t="shared" si="2"/>
        <v>5</v>
      </c>
      <c r="B54" s="182">
        <v>45694</v>
      </c>
      <c r="C54" s="203" t="s">
        <v>69</v>
      </c>
      <c r="D54" s="183" t="s">
        <v>57</v>
      </c>
      <c r="E54" s="184">
        <v>0.875</v>
      </c>
      <c r="F54" s="184">
        <v>0.91666666666666696</v>
      </c>
      <c r="G54" s="194">
        <f t="shared" si="1"/>
        <v>10</v>
      </c>
      <c r="H54" s="183">
        <v>8</v>
      </c>
      <c r="I54" s="183">
        <v>2</v>
      </c>
      <c r="J54" s="164"/>
      <c r="K54" s="165"/>
      <c r="L54" s="164"/>
      <c r="M54" s="164"/>
    </row>
    <row r="55" spans="1:13" ht="15.6" x14ac:dyDescent="0.3">
      <c r="A55" s="159">
        <f t="shared" si="2"/>
        <v>5</v>
      </c>
      <c r="B55" s="182">
        <v>45694</v>
      </c>
      <c r="C55" s="203" t="s">
        <v>69</v>
      </c>
      <c r="D55" s="183" t="s">
        <v>57</v>
      </c>
      <c r="E55" s="184">
        <v>0.91666666666666696</v>
      </c>
      <c r="F55" s="184">
        <v>0.95833333333333304</v>
      </c>
      <c r="G55" s="194">
        <f t="shared" si="1"/>
        <v>4</v>
      </c>
      <c r="H55" s="183">
        <v>3</v>
      </c>
      <c r="I55" s="183">
        <v>1</v>
      </c>
      <c r="J55" s="164"/>
      <c r="K55" s="165"/>
      <c r="L55" s="164"/>
      <c r="M55" s="164"/>
    </row>
    <row r="56" spans="1:13" ht="15.6" x14ac:dyDescent="0.3">
      <c r="A56" s="159">
        <f t="shared" si="2"/>
        <v>5</v>
      </c>
      <c r="B56" s="182">
        <v>45694</v>
      </c>
      <c r="C56" s="203" t="s">
        <v>69</v>
      </c>
      <c r="D56" s="183" t="s">
        <v>57</v>
      </c>
      <c r="E56" s="184">
        <v>0.95833333333333304</v>
      </c>
      <c r="F56" s="184">
        <v>0</v>
      </c>
      <c r="G56" s="194">
        <f t="shared" si="1"/>
        <v>2</v>
      </c>
      <c r="H56" s="183">
        <v>2</v>
      </c>
      <c r="I56" s="183">
        <v>0</v>
      </c>
      <c r="J56" s="164"/>
      <c r="K56" s="165"/>
      <c r="L56" s="164"/>
      <c r="M56" s="164"/>
    </row>
    <row r="57" spans="1:13" ht="15.6" x14ac:dyDescent="0.3">
      <c r="A57" s="175">
        <f t="shared" si="2"/>
        <v>6</v>
      </c>
      <c r="B57" s="176">
        <v>45695</v>
      </c>
      <c r="C57" s="177" t="s">
        <v>69</v>
      </c>
      <c r="D57" s="178" t="s">
        <v>57</v>
      </c>
      <c r="E57" s="181">
        <v>0</v>
      </c>
      <c r="F57" s="181">
        <v>4.1666666666666699E-2</v>
      </c>
      <c r="G57" s="180">
        <f t="shared" si="1"/>
        <v>1</v>
      </c>
      <c r="H57" s="178">
        <v>1</v>
      </c>
      <c r="I57" s="178">
        <v>0</v>
      </c>
      <c r="J57" s="164"/>
      <c r="K57" s="165"/>
      <c r="L57" s="164"/>
      <c r="M57" s="164"/>
    </row>
    <row r="58" spans="1:13" ht="15.6" x14ac:dyDescent="0.3">
      <c r="A58" s="175">
        <f t="shared" si="2"/>
        <v>6</v>
      </c>
      <c r="B58" s="176">
        <v>45695</v>
      </c>
      <c r="C58" s="177" t="s">
        <v>69</v>
      </c>
      <c r="D58" s="178" t="s">
        <v>57</v>
      </c>
      <c r="E58" s="181">
        <v>4.1666666666666699E-2</v>
      </c>
      <c r="F58" s="181">
        <v>8.3333333333333301E-2</v>
      </c>
      <c r="G58" s="180">
        <f t="shared" si="1"/>
        <v>3</v>
      </c>
      <c r="H58" s="178">
        <v>3</v>
      </c>
      <c r="I58" s="178">
        <v>0</v>
      </c>
      <c r="J58" s="164"/>
      <c r="K58" s="165"/>
      <c r="L58" s="164"/>
      <c r="M58" s="164"/>
    </row>
    <row r="59" spans="1:13" ht="15.6" x14ac:dyDescent="0.3">
      <c r="A59" s="175">
        <f t="shared" si="2"/>
        <v>6</v>
      </c>
      <c r="B59" s="176">
        <v>45695</v>
      </c>
      <c r="C59" s="177" t="s">
        <v>69</v>
      </c>
      <c r="D59" s="178" t="s">
        <v>57</v>
      </c>
      <c r="E59" s="181">
        <v>8.3333333333333301E-2</v>
      </c>
      <c r="F59" s="181">
        <v>0.125</v>
      </c>
      <c r="G59" s="180">
        <f t="shared" si="1"/>
        <v>1</v>
      </c>
      <c r="H59" s="178">
        <v>1</v>
      </c>
      <c r="I59" s="178">
        <v>0</v>
      </c>
      <c r="J59" s="164"/>
      <c r="K59" s="165"/>
      <c r="L59" s="164"/>
      <c r="M59" s="164"/>
    </row>
    <row r="60" spans="1:13" ht="15.6" x14ac:dyDescent="0.3">
      <c r="A60" s="175">
        <f t="shared" si="2"/>
        <v>6</v>
      </c>
      <c r="B60" s="176">
        <v>45695</v>
      </c>
      <c r="C60" s="177" t="s">
        <v>69</v>
      </c>
      <c r="D60" s="178" t="s">
        <v>57</v>
      </c>
      <c r="E60" s="181">
        <v>0.125</v>
      </c>
      <c r="F60" s="181">
        <v>0.16666666666666699</v>
      </c>
      <c r="G60" s="180">
        <f t="shared" si="1"/>
        <v>4</v>
      </c>
      <c r="H60" s="178">
        <v>4</v>
      </c>
      <c r="I60" s="178">
        <v>0</v>
      </c>
      <c r="J60" s="164"/>
      <c r="K60" s="165"/>
      <c r="L60" s="164"/>
      <c r="M60" s="164"/>
    </row>
    <row r="61" spans="1:13" ht="15.6" x14ac:dyDescent="0.3">
      <c r="A61" s="175">
        <f t="shared" si="2"/>
        <v>6</v>
      </c>
      <c r="B61" s="176">
        <v>45695</v>
      </c>
      <c r="C61" s="177" t="s">
        <v>69</v>
      </c>
      <c r="D61" s="178" t="s">
        <v>57</v>
      </c>
      <c r="E61" s="181">
        <v>0.16666666666666699</v>
      </c>
      <c r="F61" s="181">
        <v>0.20833333333333301</v>
      </c>
      <c r="G61" s="180">
        <f t="shared" si="1"/>
        <v>3</v>
      </c>
      <c r="H61" s="178">
        <v>3</v>
      </c>
      <c r="I61" s="178">
        <v>0</v>
      </c>
      <c r="J61" s="164"/>
      <c r="K61" s="165"/>
      <c r="L61" s="164"/>
      <c r="M61" s="164"/>
    </row>
    <row r="62" spans="1:13" ht="15.6" x14ac:dyDescent="0.3">
      <c r="A62" s="175">
        <f t="shared" si="2"/>
        <v>6</v>
      </c>
      <c r="B62" s="176">
        <v>45695</v>
      </c>
      <c r="C62" s="177" t="s">
        <v>69</v>
      </c>
      <c r="D62" s="178" t="s">
        <v>57</v>
      </c>
      <c r="E62" s="181">
        <v>0.20833333333333301</v>
      </c>
      <c r="F62" s="181">
        <v>0.25</v>
      </c>
      <c r="G62" s="180">
        <f t="shared" si="1"/>
        <v>24</v>
      </c>
      <c r="H62" s="178">
        <v>22</v>
      </c>
      <c r="I62" s="178">
        <v>2</v>
      </c>
      <c r="J62" s="164"/>
      <c r="K62" s="165"/>
      <c r="L62" s="164"/>
      <c r="M62" s="164"/>
    </row>
    <row r="63" spans="1:13" ht="15.6" x14ac:dyDescent="0.3">
      <c r="A63" s="175">
        <f t="shared" si="2"/>
        <v>6</v>
      </c>
      <c r="B63" s="176">
        <v>45695</v>
      </c>
      <c r="C63" s="177" t="s">
        <v>69</v>
      </c>
      <c r="D63" s="178" t="s">
        <v>57</v>
      </c>
      <c r="E63" s="181">
        <v>0.25</v>
      </c>
      <c r="F63" s="181">
        <v>0.29166666666666702</v>
      </c>
      <c r="G63" s="180">
        <f t="shared" si="1"/>
        <v>55</v>
      </c>
      <c r="H63" s="178">
        <v>51</v>
      </c>
      <c r="I63" s="178">
        <v>4</v>
      </c>
      <c r="J63" s="164"/>
      <c r="K63" s="165"/>
      <c r="L63" s="164"/>
      <c r="M63" s="164"/>
    </row>
    <row r="64" spans="1:13" ht="15.6" x14ac:dyDescent="0.3">
      <c r="A64" s="175">
        <f t="shared" si="2"/>
        <v>6</v>
      </c>
      <c r="B64" s="176">
        <v>45695</v>
      </c>
      <c r="C64" s="177" t="s">
        <v>69</v>
      </c>
      <c r="D64" s="178" t="s">
        <v>57</v>
      </c>
      <c r="E64" s="181">
        <v>0.29166666666666702</v>
      </c>
      <c r="F64" s="181">
        <v>0.33333333333333298</v>
      </c>
      <c r="G64" s="180">
        <f t="shared" si="1"/>
        <v>112</v>
      </c>
      <c r="H64" s="178">
        <v>109</v>
      </c>
      <c r="I64" s="178">
        <v>3</v>
      </c>
      <c r="J64" s="164"/>
      <c r="K64" s="165"/>
      <c r="L64" s="164"/>
      <c r="M64" s="164"/>
    </row>
    <row r="65" spans="1:13" ht="15.6" x14ac:dyDescent="0.3">
      <c r="A65" s="175">
        <f t="shared" si="2"/>
        <v>6</v>
      </c>
      <c r="B65" s="176">
        <v>45695</v>
      </c>
      <c r="C65" s="177" t="s">
        <v>69</v>
      </c>
      <c r="D65" s="178" t="s">
        <v>57</v>
      </c>
      <c r="E65" s="181">
        <v>0.33333333333333298</v>
      </c>
      <c r="F65" s="181">
        <v>0.375</v>
      </c>
      <c r="G65" s="180">
        <f t="shared" si="1"/>
        <v>158</v>
      </c>
      <c r="H65" s="178">
        <v>140</v>
      </c>
      <c r="I65" s="178">
        <v>18</v>
      </c>
      <c r="J65" s="164"/>
      <c r="K65" s="165"/>
      <c r="L65" s="164"/>
      <c r="M65" s="164"/>
    </row>
    <row r="66" spans="1:13" ht="15.6" x14ac:dyDescent="0.3">
      <c r="A66" s="175">
        <f t="shared" si="2"/>
        <v>6</v>
      </c>
      <c r="B66" s="176">
        <v>45695</v>
      </c>
      <c r="C66" s="177" t="s">
        <v>69</v>
      </c>
      <c r="D66" s="178" t="s">
        <v>57</v>
      </c>
      <c r="E66" s="181">
        <v>0.375</v>
      </c>
      <c r="F66" s="181">
        <v>0.41666666666666702</v>
      </c>
      <c r="G66" s="180">
        <f t="shared" si="1"/>
        <v>172</v>
      </c>
      <c r="H66" s="178">
        <v>135</v>
      </c>
      <c r="I66" s="178">
        <v>37</v>
      </c>
      <c r="J66" s="164"/>
      <c r="K66" s="165"/>
      <c r="L66" s="164"/>
      <c r="M66" s="164"/>
    </row>
    <row r="67" spans="1:13" ht="15.6" x14ac:dyDescent="0.3">
      <c r="A67" s="175">
        <f t="shared" si="2"/>
        <v>6</v>
      </c>
      <c r="B67" s="176">
        <v>45695</v>
      </c>
      <c r="C67" s="177" t="s">
        <v>69</v>
      </c>
      <c r="D67" s="178" t="s">
        <v>57</v>
      </c>
      <c r="E67" s="181">
        <v>0.41666666666666702</v>
      </c>
      <c r="F67" s="181">
        <v>0.45833333333333298</v>
      </c>
      <c r="G67" s="180">
        <f t="shared" si="1"/>
        <v>136</v>
      </c>
      <c r="H67" s="178">
        <v>113</v>
      </c>
      <c r="I67" s="178">
        <v>23</v>
      </c>
      <c r="J67" s="164"/>
      <c r="K67" s="165"/>
      <c r="L67" s="164"/>
      <c r="M67" s="164"/>
    </row>
    <row r="68" spans="1:13" ht="15.6" x14ac:dyDescent="0.3">
      <c r="A68" s="175">
        <f t="shared" si="2"/>
        <v>6</v>
      </c>
      <c r="B68" s="176">
        <v>45695</v>
      </c>
      <c r="C68" s="177" t="s">
        <v>69</v>
      </c>
      <c r="D68" s="178" t="s">
        <v>57</v>
      </c>
      <c r="E68" s="181">
        <v>0.45833333333333298</v>
      </c>
      <c r="F68" s="181">
        <v>0.5</v>
      </c>
      <c r="G68" s="180">
        <f t="shared" si="1"/>
        <v>116</v>
      </c>
      <c r="H68" s="178">
        <v>104</v>
      </c>
      <c r="I68" s="178">
        <v>12</v>
      </c>
      <c r="J68" s="164"/>
      <c r="K68" s="165"/>
      <c r="L68" s="164"/>
      <c r="M68" s="164"/>
    </row>
    <row r="69" spans="1:13" ht="15.6" x14ac:dyDescent="0.3">
      <c r="A69" s="175">
        <f t="shared" si="2"/>
        <v>6</v>
      </c>
      <c r="B69" s="176">
        <v>45695</v>
      </c>
      <c r="C69" s="177" t="s">
        <v>69</v>
      </c>
      <c r="D69" s="178" t="s">
        <v>57</v>
      </c>
      <c r="E69" s="181">
        <v>0.5</v>
      </c>
      <c r="F69" s="181">
        <v>0.54166666666666696</v>
      </c>
      <c r="G69" s="180">
        <f t="shared" si="1"/>
        <v>145</v>
      </c>
      <c r="H69" s="178">
        <v>127</v>
      </c>
      <c r="I69" s="178">
        <v>18</v>
      </c>
      <c r="J69" s="164"/>
      <c r="K69" s="165"/>
      <c r="L69" s="164"/>
      <c r="M69" s="164"/>
    </row>
    <row r="70" spans="1:13" ht="15.6" x14ac:dyDescent="0.3">
      <c r="A70" s="175">
        <f t="shared" si="2"/>
        <v>6</v>
      </c>
      <c r="B70" s="176">
        <v>45695</v>
      </c>
      <c r="C70" s="177" t="s">
        <v>69</v>
      </c>
      <c r="D70" s="178" t="s">
        <v>57</v>
      </c>
      <c r="E70" s="181">
        <v>0.54166666666666696</v>
      </c>
      <c r="F70" s="181">
        <v>0.58333333333333304</v>
      </c>
      <c r="G70" s="180">
        <f t="shared" si="1"/>
        <v>108</v>
      </c>
      <c r="H70" s="178">
        <v>94</v>
      </c>
      <c r="I70" s="178">
        <v>14</v>
      </c>
      <c r="J70" s="164"/>
      <c r="K70" s="165"/>
      <c r="L70" s="164"/>
      <c r="M70" s="164"/>
    </row>
    <row r="71" spans="1:13" ht="15.6" x14ac:dyDescent="0.3">
      <c r="A71" s="175">
        <f t="shared" si="2"/>
        <v>6</v>
      </c>
      <c r="B71" s="176">
        <v>45695</v>
      </c>
      <c r="C71" s="177" t="s">
        <v>69</v>
      </c>
      <c r="D71" s="178" t="s">
        <v>57</v>
      </c>
      <c r="E71" s="181">
        <v>0.58333333333333304</v>
      </c>
      <c r="F71" s="181">
        <v>0.625</v>
      </c>
      <c r="G71" s="180">
        <f t="shared" si="1"/>
        <v>101</v>
      </c>
      <c r="H71" s="178">
        <v>91</v>
      </c>
      <c r="I71" s="178">
        <v>10</v>
      </c>
      <c r="J71" s="164"/>
      <c r="K71" s="165"/>
      <c r="L71" s="164"/>
      <c r="M71" s="164"/>
    </row>
    <row r="72" spans="1:13" ht="15.6" x14ac:dyDescent="0.3">
      <c r="A72" s="175">
        <f t="shared" si="2"/>
        <v>6</v>
      </c>
      <c r="B72" s="176">
        <v>45695</v>
      </c>
      <c r="C72" s="177" t="s">
        <v>69</v>
      </c>
      <c r="D72" s="178" t="s">
        <v>57</v>
      </c>
      <c r="E72" s="181">
        <v>0.625</v>
      </c>
      <c r="F72" s="181">
        <v>0.66666666666666696</v>
      </c>
      <c r="G72" s="180">
        <f t="shared" si="1"/>
        <v>86</v>
      </c>
      <c r="H72" s="178">
        <v>76</v>
      </c>
      <c r="I72" s="178">
        <v>10</v>
      </c>
      <c r="J72" s="164"/>
      <c r="K72" s="165"/>
      <c r="L72" s="164"/>
      <c r="M72" s="164"/>
    </row>
    <row r="73" spans="1:13" ht="15.6" x14ac:dyDescent="0.3">
      <c r="A73" s="175">
        <f t="shared" ref="A73" si="3">WEEKDAY(B73)</f>
        <v>6</v>
      </c>
      <c r="B73" s="176">
        <v>45695</v>
      </c>
      <c r="C73" s="177" t="s">
        <v>69</v>
      </c>
      <c r="D73" s="178" t="s">
        <v>57</v>
      </c>
      <c r="E73" s="181">
        <v>0.66666666666666696</v>
      </c>
      <c r="F73" s="181">
        <v>0.70833333333333304</v>
      </c>
      <c r="G73" s="180">
        <f t="shared" si="1"/>
        <v>101</v>
      </c>
      <c r="H73" s="178">
        <v>90</v>
      </c>
      <c r="I73" s="178">
        <v>11</v>
      </c>
      <c r="J73" s="164"/>
      <c r="K73" s="165"/>
      <c r="L73" s="164"/>
      <c r="M73" s="164"/>
    </row>
    <row r="74" spans="1:13" ht="15.6" x14ac:dyDescent="0.3">
      <c r="A74" s="175">
        <f t="shared" ref="A74:A137" si="4">WEEKDAY(B74)</f>
        <v>6</v>
      </c>
      <c r="B74" s="176">
        <v>45695</v>
      </c>
      <c r="C74" s="177" t="s">
        <v>69</v>
      </c>
      <c r="D74" s="178" t="s">
        <v>57</v>
      </c>
      <c r="E74" s="181">
        <v>0.70833333333333304</v>
      </c>
      <c r="F74" s="181">
        <v>0.75</v>
      </c>
      <c r="G74" s="180">
        <f t="shared" si="1"/>
        <v>93</v>
      </c>
      <c r="H74" s="178">
        <v>72</v>
      </c>
      <c r="I74" s="178">
        <v>21</v>
      </c>
      <c r="J74" s="164"/>
      <c r="K74" s="165"/>
      <c r="L74" s="164"/>
      <c r="M74" s="164"/>
    </row>
    <row r="75" spans="1:13" ht="15.6" x14ac:dyDescent="0.3">
      <c r="A75" s="175">
        <f t="shared" si="4"/>
        <v>6</v>
      </c>
      <c r="B75" s="176">
        <v>45695</v>
      </c>
      <c r="C75" s="177" t="s">
        <v>69</v>
      </c>
      <c r="D75" s="178" t="s">
        <v>57</v>
      </c>
      <c r="E75" s="181">
        <v>0.75</v>
      </c>
      <c r="F75" s="181">
        <v>0.79166666666666696</v>
      </c>
      <c r="G75" s="180">
        <f t="shared" si="1"/>
        <v>60</v>
      </c>
      <c r="H75" s="178">
        <v>49</v>
      </c>
      <c r="I75" s="178">
        <v>11</v>
      </c>
      <c r="J75" s="164"/>
      <c r="K75" s="165"/>
      <c r="L75" s="164"/>
      <c r="M75" s="164"/>
    </row>
    <row r="76" spans="1:13" ht="15.6" x14ac:dyDescent="0.3">
      <c r="A76" s="175">
        <f t="shared" si="4"/>
        <v>6</v>
      </c>
      <c r="B76" s="176">
        <v>45695</v>
      </c>
      <c r="C76" s="177" t="s">
        <v>69</v>
      </c>
      <c r="D76" s="178" t="s">
        <v>57</v>
      </c>
      <c r="E76" s="181">
        <v>0.79166666666666696</v>
      </c>
      <c r="F76" s="181">
        <v>0.83333333333333304</v>
      </c>
      <c r="G76" s="180">
        <f t="shared" si="1"/>
        <v>29</v>
      </c>
      <c r="H76" s="178">
        <v>27</v>
      </c>
      <c r="I76" s="178">
        <v>2</v>
      </c>
      <c r="J76" s="164"/>
      <c r="K76" s="165"/>
      <c r="L76" s="164"/>
      <c r="M76" s="164"/>
    </row>
    <row r="77" spans="1:13" ht="15.6" x14ac:dyDescent="0.3">
      <c r="A77" s="175">
        <f t="shared" si="4"/>
        <v>6</v>
      </c>
      <c r="B77" s="176">
        <v>45695</v>
      </c>
      <c r="C77" s="177" t="s">
        <v>69</v>
      </c>
      <c r="D77" s="178" t="s">
        <v>57</v>
      </c>
      <c r="E77" s="181">
        <v>0.83333333333333304</v>
      </c>
      <c r="F77" s="181">
        <v>0.875</v>
      </c>
      <c r="G77" s="180">
        <f t="shared" si="1"/>
        <v>15</v>
      </c>
      <c r="H77" s="178">
        <v>13</v>
      </c>
      <c r="I77" s="178">
        <v>2</v>
      </c>
      <c r="J77" s="164"/>
      <c r="K77" s="165"/>
      <c r="L77" s="164"/>
      <c r="M77" s="164"/>
    </row>
    <row r="78" spans="1:13" ht="15.6" x14ac:dyDescent="0.3">
      <c r="A78" s="175">
        <f t="shared" si="4"/>
        <v>6</v>
      </c>
      <c r="B78" s="176">
        <v>45695</v>
      </c>
      <c r="C78" s="177" t="s">
        <v>69</v>
      </c>
      <c r="D78" s="178" t="s">
        <v>57</v>
      </c>
      <c r="E78" s="181">
        <v>0.875</v>
      </c>
      <c r="F78" s="181">
        <v>0.91666666666666696</v>
      </c>
      <c r="G78" s="180">
        <f t="shared" si="1"/>
        <v>12</v>
      </c>
      <c r="H78" s="178">
        <v>10</v>
      </c>
      <c r="I78" s="178">
        <v>2</v>
      </c>
      <c r="J78" s="164"/>
      <c r="K78" s="165"/>
      <c r="L78" s="164"/>
      <c r="M78" s="164"/>
    </row>
    <row r="79" spans="1:13" ht="15.6" x14ac:dyDescent="0.3">
      <c r="A79" s="175">
        <f t="shared" si="4"/>
        <v>6</v>
      </c>
      <c r="B79" s="176">
        <v>45695</v>
      </c>
      <c r="C79" s="177" t="s">
        <v>69</v>
      </c>
      <c r="D79" s="178" t="s">
        <v>57</v>
      </c>
      <c r="E79" s="181">
        <v>0.91666666666666696</v>
      </c>
      <c r="F79" s="181">
        <v>0.95833333333333304</v>
      </c>
      <c r="G79" s="180">
        <f t="shared" si="1"/>
        <v>9</v>
      </c>
      <c r="H79" s="178">
        <v>8</v>
      </c>
      <c r="I79" s="178">
        <v>1</v>
      </c>
      <c r="J79" s="164"/>
      <c r="K79" s="165"/>
      <c r="L79" s="164"/>
      <c r="M79" s="164"/>
    </row>
    <row r="80" spans="1:13" ht="15.6" x14ac:dyDescent="0.3">
      <c r="A80" s="175">
        <f t="shared" si="4"/>
        <v>6</v>
      </c>
      <c r="B80" s="176">
        <v>45695</v>
      </c>
      <c r="C80" s="177" t="s">
        <v>69</v>
      </c>
      <c r="D80" s="178" t="s">
        <v>57</v>
      </c>
      <c r="E80" s="181">
        <v>0.95833333333333304</v>
      </c>
      <c r="F80" s="181">
        <v>0</v>
      </c>
      <c r="G80" s="180">
        <f t="shared" si="1"/>
        <v>5</v>
      </c>
      <c r="H80" s="178">
        <v>5</v>
      </c>
      <c r="I80" s="178">
        <v>0</v>
      </c>
      <c r="J80" s="164"/>
      <c r="K80" s="165"/>
      <c r="L80" s="164"/>
      <c r="M80" s="164"/>
    </row>
    <row r="81" spans="1:13" ht="15.6" x14ac:dyDescent="0.3">
      <c r="A81" s="159">
        <f t="shared" si="4"/>
        <v>7</v>
      </c>
      <c r="B81" s="160">
        <v>45696</v>
      </c>
      <c r="C81" s="203" t="s">
        <v>69</v>
      </c>
      <c r="D81" s="163" t="s">
        <v>57</v>
      </c>
      <c r="E81" s="185">
        <v>0</v>
      </c>
      <c r="F81" s="185">
        <v>4.1666666666666699E-2</v>
      </c>
      <c r="G81" s="194">
        <f t="shared" si="1"/>
        <v>1</v>
      </c>
      <c r="H81" s="163">
        <v>1</v>
      </c>
      <c r="I81" s="163">
        <v>0</v>
      </c>
      <c r="J81" s="164"/>
      <c r="K81" s="165"/>
      <c r="L81" s="164"/>
      <c r="M81" s="164"/>
    </row>
    <row r="82" spans="1:13" ht="15.6" x14ac:dyDescent="0.3">
      <c r="A82" s="159">
        <f t="shared" si="4"/>
        <v>7</v>
      </c>
      <c r="B82" s="160">
        <v>45696</v>
      </c>
      <c r="C82" s="203" t="s">
        <v>69</v>
      </c>
      <c r="D82" s="163" t="s">
        <v>57</v>
      </c>
      <c r="E82" s="185">
        <v>4.1666666666666699E-2</v>
      </c>
      <c r="F82" s="185">
        <v>8.3333333333333301E-2</v>
      </c>
      <c r="G82" s="194">
        <f t="shared" si="1"/>
        <v>3</v>
      </c>
      <c r="H82" s="163">
        <v>3</v>
      </c>
      <c r="I82" s="163">
        <v>0</v>
      </c>
      <c r="J82" s="164"/>
      <c r="K82" s="165"/>
      <c r="L82" s="164"/>
      <c r="M82" s="164"/>
    </row>
    <row r="83" spans="1:13" ht="15.6" x14ac:dyDescent="0.3">
      <c r="A83" s="159">
        <f t="shared" si="4"/>
        <v>7</v>
      </c>
      <c r="B83" s="160">
        <v>45696</v>
      </c>
      <c r="C83" s="203" t="s">
        <v>69</v>
      </c>
      <c r="D83" s="163" t="s">
        <v>57</v>
      </c>
      <c r="E83" s="185">
        <v>8.3333333333333301E-2</v>
      </c>
      <c r="F83" s="185">
        <v>0.125</v>
      </c>
      <c r="G83" s="194">
        <f t="shared" ref="G83:G146" si="5">H83+I83</f>
        <v>3</v>
      </c>
      <c r="H83" s="163">
        <v>3</v>
      </c>
      <c r="I83" s="163">
        <v>0</v>
      </c>
      <c r="J83" s="164"/>
      <c r="K83" s="165"/>
      <c r="L83" s="164"/>
      <c r="M83" s="164"/>
    </row>
    <row r="84" spans="1:13" ht="15.6" x14ac:dyDescent="0.3">
      <c r="A84" s="159">
        <f t="shared" si="4"/>
        <v>7</v>
      </c>
      <c r="B84" s="160">
        <v>45696</v>
      </c>
      <c r="C84" s="203" t="s">
        <v>69</v>
      </c>
      <c r="D84" s="163" t="s">
        <v>57</v>
      </c>
      <c r="E84" s="185">
        <v>0.125</v>
      </c>
      <c r="F84" s="185">
        <v>0.16666666666666699</v>
      </c>
      <c r="G84" s="194">
        <f t="shared" si="5"/>
        <v>2</v>
      </c>
      <c r="H84" s="163">
        <v>2</v>
      </c>
      <c r="I84" s="163">
        <v>0</v>
      </c>
      <c r="J84" s="164"/>
      <c r="K84" s="165"/>
      <c r="L84" s="164"/>
      <c r="M84" s="164"/>
    </row>
    <row r="85" spans="1:13" ht="15.6" x14ac:dyDescent="0.3">
      <c r="A85" s="159">
        <f t="shared" si="4"/>
        <v>7</v>
      </c>
      <c r="B85" s="160">
        <v>45696</v>
      </c>
      <c r="C85" s="203" t="s">
        <v>69</v>
      </c>
      <c r="D85" s="163" t="s">
        <v>57</v>
      </c>
      <c r="E85" s="185">
        <v>0.16666666666666699</v>
      </c>
      <c r="F85" s="185">
        <v>0.20833333333333301</v>
      </c>
      <c r="G85" s="194">
        <f t="shared" si="5"/>
        <v>6</v>
      </c>
      <c r="H85" s="163">
        <v>6</v>
      </c>
      <c r="I85" s="163">
        <v>0</v>
      </c>
      <c r="J85" s="164"/>
      <c r="K85" s="165"/>
      <c r="L85" s="164"/>
      <c r="M85" s="164"/>
    </row>
    <row r="86" spans="1:13" ht="15.6" x14ac:dyDescent="0.3">
      <c r="A86" s="159">
        <f t="shared" si="4"/>
        <v>7</v>
      </c>
      <c r="B86" s="160">
        <v>45696</v>
      </c>
      <c r="C86" s="203" t="s">
        <v>69</v>
      </c>
      <c r="D86" s="163" t="s">
        <v>57</v>
      </c>
      <c r="E86" s="185">
        <v>0.20833333333333301</v>
      </c>
      <c r="F86" s="185">
        <v>0.25</v>
      </c>
      <c r="G86" s="194">
        <f t="shared" si="5"/>
        <v>28</v>
      </c>
      <c r="H86" s="163">
        <v>27</v>
      </c>
      <c r="I86" s="163">
        <v>1</v>
      </c>
      <c r="J86" s="164"/>
      <c r="K86" s="165"/>
      <c r="L86" s="164"/>
      <c r="M86" s="164"/>
    </row>
    <row r="87" spans="1:13" ht="15.6" x14ac:dyDescent="0.3">
      <c r="A87" s="159">
        <f t="shared" si="4"/>
        <v>7</v>
      </c>
      <c r="B87" s="160">
        <v>45696</v>
      </c>
      <c r="C87" s="203" t="s">
        <v>69</v>
      </c>
      <c r="D87" s="163" t="s">
        <v>57</v>
      </c>
      <c r="E87" s="185">
        <v>0.25</v>
      </c>
      <c r="F87" s="185">
        <v>0.29166666666666702</v>
      </c>
      <c r="G87" s="194">
        <f t="shared" si="5"/>
        <v>33</v>
      </c>
      <c r="H87" s="163">
        <v>29</v>
      </c>
      <c r="I87" s="163">
        <v>4</v>
      </c>
      <c r="J87" s="164"/>
      <c r="K87" s="165"/>
      <c r="L87" s="164"/>
      <c r="M87" s="164"/>
    </row>
    <row r="88" spans="1:13" ht="15.6" x14ac:dyDescent="0.3">
      <c r="A88" s="159">
        <f t="shared" si="4"/>
        <v>7</v>
      </c>
      <c r="B88" s="160">
        <v>45696</v>
      </c>
      <c r="C88" s="203" t="s">
        <v>69</v>
      </c>
      <c r="D88" s="163" t="s">
        <v>57</v>
      </c>
      <c r="E88" s="185">
        <v>0.29166666666666702</v>
      </c>
      <c r="F88" s="185">
        <v>0.33333333333333298</v>
      </c>
      <c r="G88" s="194">
        <f t="shared" si="5"/>
        <v>54</v>
      </c>
      <c r="H88" s="163">
        <v>52</v>
      </c>
      <c r="I88" s="163">
        <v>2</v>
      </c>
      <c r="J88" s="164"/>
      <c r="K88" s="165"/>
      <c r="L88" s="164"/>
      <c r="M88" s="164"/>
    </row>
    <row r="89" spans="1:13" ht="15.6" x14ac:dyDescent="0.3">
      <c r="A89" s="159">
        <f t="shared" si="4"/>
        <v>7</v>
      </c>
      <c r="B89" s="160">
        <v>45696</v>
      </c>
      <c r="C89" s="203" t="s">
        <v>69</v>
      </c>
      <c r="D89" s="163" t="s">
        <v>57</v>
      </c>
      <c r="E89" s="185">
        <v>0.33333333333333298</v>
      </c>
      <c r="F89" s="185">
        <v>0.375</v>
      </c>
      <c r="G89" s="194">
        <f t="shared" si="5"/>
        <v>30</v>
      </c>
      <c r="H89" s="163">
        <v>28</v>
      </c>
      <c r="I89" s="163">
        <v>2</v>
      </c>
      <c r="J89" s="164"/>
      <c r="K89" s="165"/>
      <c r="L89" s="164"/>
      <c r="M89" s="164"/>
    </row>
    <row r="90" spans="1:13" ht="15.6" x14ac:dyDescent="0.3">
      <c r="A90" s="159">
        <f t="shared" si="4"/>
        <v>7</v>
      </c>
      <c r="B90" s="160">
        <v>45696</v>
      </c>
      <c r="C90" s="203" t="s">
        <v>69</v>
      </c>
      <c r="D90" s="163" t="s">
        <v>57</v>
      </c>
      <c r="E90" s="185">
        <v>0.375</v>
      </c>
      <c r="F90" s="185">
        <v>0.41666666666666702</v>
      </c>
      <c r="G90" s="194">
        <f t="shared" si="5"/>
        <v>51</v>
      </c>
      <c r="H90" s="163">
        <v>46</v>
      </c>
      <c r="I90" s="163">
        <v>5</v>
      </c>
      <c r="J90" s="164"/>
      <c r="K90" s="165"/>
      <c r="L90" s="164"/>
      <c r="M90" s="164"/>
    </row>
    <row r="91" spans="1:13" ht="15.6" x14ac:dyDescent="0.3">
      <c r="A91" s="159">
        <f t="shared" si="4"/>
        <v>7</v>
      </c>
      <c r="B91" s="160">
        <v>45696</v>
      </c>
      <c r="C91" s="203" t="s">
        <v>69</v>
      </c>
      <c r="D91" s="163" t="s">
        <v>57</v>
      </c>
      <c r="E91" s="185">
        <v>0.41666666666666702</v>
      </c>
      <c r="F91" s="185">
        <v>0.45833333333333298</v>
      </c>
      <c r="G91" s="194">
        <f t="shared" si="5"/>
        <v>38</v>
      </c>
      <c r="H91" s="163">
        <v>35</v>
      </c>
      <c r="I91" s="163">
        <v>3</v>
      </c>
      <c r="J91" s="164"/>
      <c r="K91" s="165"/>
      <c r="L91" s="164"/>
      <c r="M91" s="164"/>
    </row>
    <row r="92" spans="1:13" ht="15.6" x14ac:dyDescent="0.3">
      <c r="A92" s="159">
        <f t="shared" si="4"/>
        <v>7</v>
      </c>
      <c r="B92" s="160">
        <v>45696</v>
      </c>
      <c r="C92" s="203" t="s">
        <v>69</v>
      </c>
      <c r="D92" s="163" t="s">
        <v>57</v>
      </c>
      <c r="E92" s="185">
        <v>0.45833333333333298</v>
      </c>
      <c r="F92" s="185">
        <v>0.5</v>
      </c>
      <c r="G92" s="194">
        <f t="shared" si="5"/>
        <v>46</v>
      </c>
      <c r="H92" s="163">
        <v>43</v>
      </c>
      <c r="I92" s="163">
        <v>3</v>
      </c>
      <c r="J92" s="164"/>
      <c r="K92" s="165"/>
      <c r="L92" s="164"/>
      <c r="M92" s="164"/>
    </row>
    <row r="93" spans="1:13" ht="15.6" x14ac:dyDescent="0.3">
      <c r="A93" s="159">
        <f t="shared" si="4"/>
        <v>7</v>
      </c>
      <c r="B93" s="160">
        <v>45696</v>
      </c>
      <c r="C93" s="203" t="s">
        <v>69</v>
      </c>
      <c r="D93" s="163" t="s">
        <v>57</v>
      </c>
      <c r="E93" s="185">
        <v>0.5</v>
      </c>
      <c r="F93" s="185">
        <v>0.54166666666666696</v>
      </c>
      <c r="G93" s="194">
        <f t="shared" si="5"/>
        <v>40</v>
      </c>
      <c r="H93" s="163">
        <v>38</v>
      </c>
      <c r="I93" s="163">
        <v>2</v>
      </c>
      <c r="J93" s="164"/>
      <c r="K93" s="165"/>
      <c r="L93" s="164"/>
      <c r="M93" s="164"/>
    </row>
    <row r="94" spans="1:13" ht="15.6" x14ac:dyDescent="0.3">
      <c r="A94" s="159">
        <f t="shared" si="4"/>
        <v>7</v>
      </c>
      <c r="B94" s="160">
        <v>45696</v>
      </c>
      <c r="C94" s="203" t="s">
        <v>69</v>
      </c>
      <c r="D94" s="163" t="s">
        <v>57</v>
      </c>
      <c r="E94" s="185">
        <v>0.54166666666666696</v>
      </c>
      <c r="F94" s="185">
        <v>0.58333333333333304</v>
      </c>
      <c r="G94" s="194">
        <f t="shared" si="5"/>
        <v>34</v>
      </c>
      <c r="H94" s="163">
        <v>32</v>
      </c>
      <c r="I94" s="163">
        <v>2</v>
      </c>
      <c r="J94" s="164"/>
      <c r="K94" s="165"/>
      <c r="L94" s="164"/>
      <c r="M94" s="164"/>
    </row>
    <row r="95" spans="1:13" ht="15.6" x14ac:dyDescent="0.3">
      <c r="A95" s="159">
        <f t="shared" si="4"/>
        <v>7</v>
      </c>
      <c r="B95" s="160">
        <v>45696</v>
      </c>
      <c r="C95" s="203" t="s">
        <v>69</v>
      </c>
      <c r="D95" s="163" t="s">
        <v>57</v>
      </c>
      <c r="E95" s="185">
        <v>0.58333333333333304</v>
      </c>
      <c r="F95" s="185">
        <v>0.625</v>
      </c>
      <c r="G95" s="194">
        <f t="shared" si="5"/>
        <v>34</v>
      </c>
      <c r="H95" s="163">
        <v>28</v>
      </c>
      <c r="I95" s="163">
        <v>6</v>
      </c>
      <c r="J95" s="164"/>
      <c r="K95" s="165"/>
      <c r="L95" s="164"/>
      <c r="M95" s="164"/>
    </row>
    <row r="96" spans="1:13" ht="15.6" x14ac:dyDescent="0.3">
      <c r="A96" s="159">
        <f t="shared" si="4"/>
        <v>7</v>
      </c>
      <c r="B96" s="160">
        <v>45696</v>
      </c>
      <c r="C96" s="203" t="s">
        <v>69</v>
      </c>
      <c r="D96" s="163" t="s">
        <v>57</v>
      </c>
      <c r="E96" s="185">
        <v>0.625</v>
      </c>
      <c r="F96" s="185">
        <v>0.66666666666666696</v>
      </c>
      <c r="G96" s="194">
        <f t="shared" si="5"/>
        <v>30</v>
      </c>
      <c r="H96" s="163">
        <v>25</v>
      </c>
      <c r="I96" s="163">
        <v>5</v>
      </c>
      <c r="J96" s="164"/>
      <c r="K96" s="165"/>
      <c r="L96" s="164"/>
      <c r="M96" s="164"/>
    </row>
    <row r="97" spans="1:13" ht="15.6" x14ac:dyDescent="0.3">
      <c r="A97" s="159">
        <f t="shared" si="4"/>
        <v>7</v>
      </c>
      <c r="B97" s="160">
        <v>45696</v>
      </c>
      <c r="C97" s="203" t="s">
        <v>69</v>
      </c>
      <c r="D97" s="163" t="s">
        <v>57</v>
      </c>
      <c r="E97" s="185">
        <v>0.66666666666666696</v>
      </c>
      <c r="F97" s="185">
        <v>0.70833333333333304</v>
      </c>
      <c r="G97" s="194">
        <f t="shared" si="5"/>
        <v>25</v>
      </c>
      <c r="H97" s="163">
        <v>23</v>
      </c>
      <c r="I97" s="163">
        <v>2</v>
      </c>
      <c r="J97" s="164"/>
      <c r="K97" s="165"/>
      <c r="L97" s="164"/>
      <c r="M97" s="164"/>
    </row>
    <row r="98" spans="1:13" ht="15.6" x14ac:dyDescent="0.3">
      <c r="A98" s="159">
        <f t="shared" si="4"/>
        <v>7</v>
      </c>
      <c r="B98" s="160">
        <v>45696</v>
      </c>
      <c r="C98" s="203" t="s">
        <v>69</v>
      </c>
      <c r="D98" s="163" t="s">
        <v>57</v>
      </c>
      <c r="E98" s="185">
        <v>0.70833333333333304</v>
      </c>
      <c r="F98" s="185">
        <v>0.75</v>
      </c>
      <c r="G98" s="194">
        <f t="shared" si="5"/>
        <v>16</v>
      </c>
      <c r="H98" s="163">
        <v>13</v>
      </c>
      <c r="I98" s="163">
        <v>3</v>
      </c>
      <c r="J98" s="164"/>
      <c r="K98" s="165"/>
      <c r="L98" s="164"/>
      <c r="M98" s="164"/>
    </row>
    <row r="99" spans="1:13" ht="15.6" x14ac:dyDescent="0.3">
      <c r="A99" s="159">
        <f t="shared" si="4"/>
        <v>7</v>
      </c>
      <c r="B99" s="160">
        <v>45696</v>
      </c>
      <c r="C99" s="203" t="s">
        <v>69</v>
      </c>
      <c r="D99" s="163" t="s">
        <v>57</v>
      </c>
      <c r="E99" s="185">
        <v>0.75</v>
      </c>
      <c r="F99" s="185">
        <v>0.79166666666666696</v>
      </c>
      <c r="G99" s="194">
        <f t="shared" si="5"/>
        <v>23</v>
      </c>
      <c r="H99" s="163">
        <v>21</v>
      </c>
      <c r="I99" s="163">
        <v>2</v>
      </c>
      <c r="J99" s="164"/>
      <c r="K99" s="165"/>
      <c r="L99" s="164"/>
      <c r="M99" s="164"/>
    </row>
    <row r="100" spans="1:13" ht="15.6" x14ac:dyDescent="0.3">
      <c r="A100" s="159">
        <f t="shared" si="4"/>
        <v>7</v>
      </c>
      <c r="B100" s="160">
        <v>45696</v>
      </c>
      <c r="C100" s="203" t="s">
        <v>69</v>
      </c>
      <c r="D100" s="163" t="s">
        <v>57</v>
      </c>
      <c r="E100" s="185">
        <v>0.79166666666666696</v>
      </c>
      <c r="F100" s="185">
        <v>0.83333333333333304</v>
      </c>
      <c r="G100" s="194">
        <f t="shared" si="5"/>
        <v>35</v>
      </c>
      <c r="H100" s="163">
        <v>32</v>
      </c>
      <c r="I100" s="163">
        <v>3</v>
      </c>
      <c r="J100" s="164"/>
      <c r="K100" s="165"/>
      <c r="L100" s="164"/>
      <c r="M100" s="164"/>
    </row>
    <row r="101" spans="1:13" ht="15.6" x14ac:dyDescent="0.3">
      <c r="A101" s="159">
        <f t="shared" si="4"/>
        <v>7</v>
      </c>
      <c r="B101" s="160">
        <v>45696</v>
      </c>
      <c r="C101" s="203" t="s">
        <v>69</v>
      </c>
      <c r="D101" s="163" t="s">
        <v>57</v>
      </c>
      <c r="E101" s="185">
        <v>0.83333333333333304</v>
      </c>
      <c r="F101" s="185">
        <v>0.875</v>
      </c>
      <c r="G101" s="194">
        <f t="shared" si="5"/>
        <v>26</v>
      </c>
      <c r="H101" s="163">
        <v>23</v>
      </c>
      <c r="I101" s="163">
        <v>3</v>
      </c>
      <c r="J101" s="164"/>
      <c r="K101" s="165"/>
      <c r="L101" s="164"/>
      <c r="M101" s="164"/>
    </row>
    <row r="102" spans="1:13" ht="15.6" x14ac:dyDescent="0.3">
      <c r="A102" s="159">
        <f t="shared" si="4"/>
        <v>7</v>
      </c>
      <c r="B102" s="160">
        <v>45696</v>
      </c>
      <c r="C102" s="203" t="s">
        <v>69</v>
      </c>
      <c r="D102" s="163" t="s">
        <v>57</v>
      </c>
      <c r="E102" s="185">
        <v>0.875</v>
      </c>
      <c r="F102" s="185">
        <v>0.91666666666666696</v>
      </c>
      <c r="G102" s="194">
        <f t="shared" si="5"/>
        <v>14</v>
      </c>
      <c r="H102" s="163">
        <v>13</v>
      </c>
      <c r="I102" s="163">
        <v>1</v>
      </c>
      <c r="J102" s="164"/>
      <c r="K102" s="165"/>
      <c r="L102" s="164"/>
      <c r="M102" s="164"/>
    </row>
    <row r="103" spans="1:13" ht="15.6" x14ac:dyDescent="0.3">
      <c r="A103" s="159">
        <f t="shared" si="4"/>
        <v>7</v>
      </c>
      <c r="B103" s="160">
        <v>45696</v>
      </c>
      <c r="C103" s="203" t="s">
        <v>69</v>
      </c>
      <c r="D103" s="163" t="s">
        <v>57</v>
      </c>
      <c r="E103" s="185">
        <v>0.91666666666666696</v>
      </c>
      <c r="F103" s="185">
        <v>0.95833333333333304</v>
      </c>
      <c r="G103" s="194">
        <f t="shared" si="5"/>
        <v>17</v>
      </c>
      <c r="H103" s="163">
        <v>16</v>
      </c>
      <c r="I103" s="163">
        <v>1</v>
      </c>
      <c r="J103" s="164"/>
      <c r="K103" s="165"/>
      <c r="L103" s="164"/>
      <c r="M103" s="164"/>
    </row>
    <row r="104" spans="1:13" ht="15.6" x14ac:dyDescent="0.3">
      <c r="A104" s="159">
        <f t="shared" si="4"/>
        <v>7</v>
      </c>
      <c r="B104" s="160">
        <v>45696</v>
      </c>
      <c r="C104" s="203" t="s">
        <v>69</v>
      </c>
      <c r="D104" s="163" t="s">
        <v>57</v>
      </c>
      <c r="E104" s="185">
        <v>0.95833333333333304</v>
      </c>
      <c r="F104" s="185">
        <v>0</v>
      </c>
      <c r="G104" s="194">
        <f t="shared" si="5"/>
        <v>6</v>
      </c>
      <c r="H104" s="163">
        <v>6</v>
      </c>
      <c r="I104" s="163">
        <v>0</v>
      </c>
      <c r="J104" s="164"/>
      <c r="K104" s="165"/>
      <c r="L104" s="164"/>
      <c r="M104" s="164"/>
    </row>
    <row r="105" spans="1:13" ht="15.6" x14ac:dyDescent="0.3">
      <c r="A105" s="175">
        <f t="shared" si="4"/>
        <v>1</v>
      </c>
      <c r="B105" s="176">
        <v>45697</v>
      </c>
      <c r="C105" s="177" t="s">
        <v>69</v>
      </c>
      <c r="D105" s="180" t="s">
        <v>57</v>
      </c>
      <c r="E105" s="179">
        <v>0</v>
      </c>
      <c r="F105" s="179">
        <v>4.1666666666666699E-2</v>
      </c>
      <c r="G105" s="180">
        <f t="shared" si="5"/>
        <v>24</v>
      </c>
      <c r="H105" s="178">
        <v>24</v>
      </c>
      <c r="I105" s="178">
        <v>0</v>
      </c>
      <c r="J105" s="164"/>
      <c r="K105" s="165"/>
      <c r="L105" s="164"/>
      <c r="M105" s="164"/>
    </row>
    <row r="106" spans="1:13" ht="15.6" x14ac:dyDescent="0.3">
      <c r="A106" s="175">
        <f t="shared" si="4"/>
        <v>1</v>
      </c>
      <c r="B106" s="176">
        <v>45697</v>
      </c>
      <c r="C106" s="177" t="s">
        <v>69</v>
      </c>
      <c r="D106" s="180" t="s">
        <v>57</v>
      </c>
      <c r="E106" s="179">
        <v>4.1666666666666699E-2</v>
      </c>
      <c r="F106" s="179">
        <v>8.3333333333333301E-2</v>
      </c>
      <c r="G106" s="180">
        <f t="shared" si="5"/>
        <v>4</v>
      </c>
      <c r="H106" s="178">
        <v>4</v>
      </c>
      <c r="I106" s="178">
        <v>0</v>
      </c>
      <c r="J106" s="164"/>
      <c r="K106" s="165"/>
      <c r="L106" s="164"/>
      <c r="M106" s="164"/>
    </row>
    <row r="107" spans="1:13" ht="15.6" x14ac:dyDescent="0.3">
      <c r="A107" s="175">
        <f t="shared" si="4"/>
        <v>1</v>
      </c>
      <c r="B107" s="176">
        <v>45697</v>
      </c>
      <c r="C107" s="177" t="s">
        <v>69</v>
      </c>
      <c r="D107" s="180" t="s">
        <v>57</v>
      </c>
      <c r="E107" s="179">
        <v>8.3333333333333301E-2</v>
      </c>
      <c r="F107" s="179">
        <v>0.125</v>
      </c>
      <c r="G107" s="180">
        <f t="shared" si="5"/>
        <v>17</v>
      </c>
      <c r="H107" s="178">
        <v>17</v>
      </c>
      <c r="I107" s="178">
        <v>0</v>
      </c>
      <c r="J107" s="164"/>
      <c r="K107" s="165"/>
      <c r="L107" s="164"/>
      <c r="M107" s="164"/>
    </row>
    <row r="108" spans="1:13" ht="15.6" x14ac:dyDescent="0.3">
      <c r="A108" s="175">
        <f t="shared" si="4"/>
        <v>1</v>
      </c>
      <c r="B108" s="176">
        <v>45697</v>
      </c>
      <c r="C108" s="177" t="s">
        <v>69</v>
      </c>
      <c r="D108" s="180" t="s">
        <v>57</v>
      </c>
      <c r="E108" s="179">
        <v>0.125</v>
      </c>
      <c r="F108" s="179">
        <v>0.16666666666666699</v>
      </c>
      <c r="G108" s="180">
        <f t="shared" si="5"/>
        <v>2</v>
      </c>
      <c r="H108" s="178">
        <v>2</v>
      </c>
      <c r="I108" s="178">
        <v>0</v>
      </c>
      <c r="J108" s="164"/>
      <c r="K108" s="165"/>
      <c r="L108" s="164"/>
      <c r="M108" s="164"/>
    </row>
    <row r="109" spans="1:13" ht="15.6" x14ac:dyDescent="0.3">
      <c r="A109" s="175">
        <f t="shared" si="4"/>
        <v>1</v>
      </c>
      <c r="B109" s="176">
        <v>45697</v>
      </c>
      <c r="C109" s="177" t="s">
        <v>69</v>
      </c>
      <c r="D109" s="180" t="s">
        <v>57</v>
      </c>
      <c r="E109" s="179">
        <v>0.16666666666666699</v>
      </c>
      <c r="F109" s="179">
        <v>0.20833333333333301</v>
      </c>
      <c r="G109" s="180">
        <f t="shared" si="5"/>
        <v>5</v>
      </c>
      <c r="H109" s="178">
        <v>5</v>
      </c>
      <c r="I109" s="178">
        <v>0</v>
      </c>
      <c r="J109" s="164"/>
      <c r="K109" s="165"/>
      <c r="L109" s="164"/>
      <c r="M109" s="164"/>
    </row>
    <row r="110" spans="1:13" ht="15.6" x14ac:dyDescent="0.3">
      <c r="A110" s="175">
        <f t="shared" si="4"/>
        <v>1</v>
      </c>
      <c r="B110" s="176">
        <v>45697</v>
      </c>
      <c r="C110" s="177" t="s">
        <v>69</v>
      </c>
      <c r="D110" s="180" t="s">
        <v>57</v>
      </c>
      <c r="E110" s="179">
        <v>0.20833333333333301</v>
      </c>
      <c r="F110" s="179">
        <v>0.25</v>
      </c>
      <c r="G110" s="180">
        <f t="shared" si="5"/>
        <v>12</v>
      </c>
      <c r="H110" s="178">
        <v>12</v>
      </c>
      <c r="I110" s="178">
        <v>0</v>
      </c>
      <c r="J110" s="164"/>
      <c r="K110" s="165"/>
      <c r="L110" s="164"/>
      <c r="M110" s="164"/>
    </row>
    <row r="111" spans="1:13" ht="15.6" x14ac:dyDescent="0.3">
      <c r="A111" s="175">
        <f t="shared" si="4"/>
        <v>1</v>
      </c>
      <c r="B111" s="176">
        <v>45697</v>
      </c>
      <c r="C111" s="177" t="s">
        <v>69</v>
      </c>
      <c r="D111" s="180" t="s">
        <v>57</v>
      </c>
      <c r="E111" s="179">
        <v>0.25</v>
      </c>
      <c r="F111" s="179">
        <v>0.29166666666666702</v>
      </c>
      <c r="G111" s="180">
        <f t="shared" si="5"/>
        <v>19</v>
      </c>
      <c r="H111" s="178">
        <v>17</v>
      </c>
      <c r="I111" s="178">
        <v>2</v>
      </c>
      <c r="J111" s="164"/>
      <c r="K111" s="165"/>
      <c r="L111" s="164"/>
      <c r="M111" s="164"/>
    </row>
    <row r="112" spans="1:13" ht="15.6" x14ac:dyDescent="0.3">
      <c r="A112" s="175">
        <f t="shared" si="4"/>
        <v>1</v>
      </c>
      <c r="B112" s="176">
        <v>45697</v>
      </c>
      <c r="C112" s="177" t="s">
        <v>69</v>
      </c>
      <c r="D112" s="180" t="s">
        <v>57</v>
      </c>
      <c r="E112" s="179">
        <v>0.29166666666666702</v>
      </c>
      <c r="F112" s="179">
        <v>0.33333333333333298</v>
      </c>
      <c r="G112" s="180">
        <f t="shared" si="5"/>
        <v>28</v>
      </c>
      <c r="H112" s="178">
        <v>26</v>
      </c>
      <c r="I112" s="178">
        <v>2</v>
      </c>
      <c r="J112" s="164"/>
      <c r="K112" s="165"/>
      <c r="L112" s="164"/>
      <c r="M112" s="164"/>
    </row>
    <row r="113" spans="1:13" ht="15.6" x14ac:dyDescent="0.3">
      <c r="A113" s="175">
        <f t="shared" si="4"/>
        <v>1</v>
      </c>
      <c r="B113" s="176">
        <v>45697</v>
      </c>
      <c r="C113" s="177" t="s">
        <v>69</v>
      </c>
      <c r="D113" s="180" t="s">
        <v>57</v>
      </c>
      <c r="E113" s="179">
        <v>0.33333333333333298</v>
      </c>
      <c r="F113" s="179">
        <v>0.375</v>
      </c>
      <c r="G113" s="180">
        <f t="shared" si="5"/>
        <v>27</v>
      </c>
      <c r="H113" s="178">
        <v>25</v>
      </c>
      <c r="I113" s="178">
        <v>2</v>
      </c>
      <c r="J113" s="164"/>
      <c r="K113" s="165"/>
      <c r="L113" s="164"/>
      <c r="M113" s="164"/>
    </row>
    <row r="114" spans="1:13" ht="15.6" x14ac:dyDescent="0.3">
      <c r="A114" s="175">
        <f t="shared" si="4"/>
        <v>1</v>
      </c>
      <c r="B114" s="176">
        <v>45697</v>
      </c>
      <c r="C114" s="177" t="s">
        <v>69</v>
      </c>
      <c r="D114" s="180" t="s">
        <v>57</v>
      </c>
      <c r="E114" s="179">
        <v>0.375</v>
      </c>
      <c r="F114" s="179">
        <v>0.41666666666666702</v>
      </c>
      <c r="G114" s="180">
        <f t="shared" si="5"/>
        <v>31</v>
      </c>
      <c r="H114" s="178">
        <v>26</v>
      </c>
      <c r="I114" s="178">
        <v>5</v>
      </c>
      <c r="J114" s="164"/>
      <c r="K114" s="165"/>
      <c r="L114" s="164"/>
      <c r="M114" s="164"/>
    </row>
    <row r="115" spans="1:13" ht="15.6" x14ac:dyDescent="0.3">
      <c r="A115" s="175">
        <f t="shared" si="4"/>
        <v>1</v>
      </c>
      <c r="B115" s="176">
        <v>45697</v>
      </c>
      <c r="C115" s="177" t="s">
        <v>69</v>
      </c>
      <c r="D115" s="180" t="s">
        <v>57</v>
      </c>
      <c r="E115" s="179">
        <v>0.41666666666666702</v>
      </c>
      <c r="F115" s="179">
        <v>0.45833333333333298</v>
      </c>
      <c r="G115" s="180">
        <f t="shared" si="5"/>
        <v>21</v>
      </c>
      <c r="H115" s="178">
        <v>20</v>
      </c>
      <c r="I115" s="178">
        <v>1</v>
      </c>
      <c r="J115" s="164"/>
      <c r="K115" s="165"/>
      <c r="L115" s="164"/>
      <c r="M115" s="164"/>
    </row>
    <row r="116" spans="1:13" ht="15.6" x14ac:dyDescent="0.3">
      <c r="A116" s="175">
        <f t="shared" si="4"/>
        <v>1</v>
      </c>
      <c r="B116" s="176">
        <v>45697</v>
      </c>
      <c r="C116" s="177" t="s">
        <v>69</v>
      </c>
      <c r="D116" s="180" t="s">
        <v>57</v>
      </c>
      <c r="E116" s="179">
        <v>0.45833333333333298</v>
      </c>
      <c r="F116" s="179">
        <v>0.5</v>
      </c>
      <c r="G116" s="180">
        <f t="shared" si="5"/>
        <v>28</v>
      </c>
      <c r="H116" s="178">
        <v>24</v>
      </c>
      <c r="I116" s="178">
        <v>4</v>
      </c>
      <c r="J116" s="164"/>
      <c r="K116" s="165"/>
      <c r="L116" s="164"/>
      <c r="M116" s="164"/>
    </row>
    <row r="117" spans="1:13" ht="15.6" x14ac:dyDescent="0.3">
      <c r="A117" s="175">
        <f t="shared" si="4"/>
        <v>1</v>
      </c>
      <c r="B117" s="176">
        <v>45697</v>
      </c>
      <c r="C117" s="177" t="s">
        <v>69</v>
      </c>
      <c r="D117" s="180" t="s">
        <v>57</v>
      </c>
      <c r="E117" s="179">
        <v>0.5</v>
      </c>
      <c r="F117" s="179">
        <v>0.54166666666666696</v>
      </c>
      <c r="G117" s="180">
        <f t="shared" si="5"/>
        <v>27</v>
      </c>
      <c r="H117" s="178">
        <v>26</v>
      </c>
      <c r="I117" s="178">
        <v>1</v>
      </c>
      <c r="J117" s="164"/>
      <c r="K117" s="165"/>
      <c r="L117" s="164"/>
      <c r="M117" s="164"/>
    </row>
    <row r="118" spans="1:13" ht="15.6" x14ac:dyDescent="0.3">
      <c r="A118" s="175">
        <f t="shared" si="4"/>
        <v>1</v>
      </c>
      <c r="B118" s="176">
        <v>45697</v>
      </c>
      <c r="C118" s="177" t="s">
        <v>69</v>
      </c>
      <c r="D118" s="180" t="s">
        <v>57</v>
      </c>
      <c r="E118" s="179">
        <v>0.54166666666666696</v>
      </c>
      <c r="F118" s="179">
        <v>0.58333333333333304</v>
      </c>
      <c r="G118" s="180">
        <f t="shared" si="5"/>
        <v>21</v>
      </c>
      <c r="H118" s="178">
        <v>19</v>
      </c>
      <c r="I118" s="178">
        <v>2</v>
      </c>
      <c r="J118" s="164"/>
      <c r="K118" s="165"/>
      <c r="L118" s="164"/>
      <c r="M118" s="164"/>
    </row>
    <row r="119" spans="1:13" ht="15.6" x14ac:dyDescent="0.3">
      <c r="A119" s="175">
        <f t="shared" si="4"/>
        <v>1</v>
      </c>
      <c r="B119" s="176">
        <v>45697</v>
      </c>
      <c r="C119" s="177" t="s">
        <v>69</v>
      </c>
      <c r="D119" s="180" t="s">
        <v>57</v>
      </c>
      <c r="E119" s="179">
        <v>0.58333333333333304</v>
      </c>
      <c r="F119" s="179">
        <v>0.625</v>
      </c>
      <c r="G119" s="180">
        <f t="shared" si="5"/>
        <v>14</v>
      </c>
      <c r="H119" s="178">
        <v>10</v>
      </c>
      <c r="I119" s="178">
        <v>4</v>
      </c>
      <c r="J119" s="164"/>
      <c r="K119" s="165"/>
      <c r="L119" s="164"/>
      <c r="M119" s="164"/>
    </row>
    <row r="120" spans="1:13" ht="15.6" x14ac:dyDescent="0.3">
      <c r="A120" s="175">
        <f t="shared" si="4"/>
        <v>1</v>
      </c>
      <c r="B120" s="176">
        <v>45697</v>
      </c>
      <c r="C120" s="177" t="s">
        <v>69</v>
      </c>
      <c r="D120" s="180" t="s">
        <v>57</v>
      </c>
      <c r="E120" s="179">
        <v>0.625</v>
      </c>
      <c r="F120" s="179">
        <v>0.66666666666666696</v>
      </c>
      <c r="G120" s="180">
        <f t="shared" si="5"/>
        <v>27</v>
      </c>
      <c r="H120" s="178">
        <v>25</v>
      </c>
      <c r="I120" s="178">
        <v>2</v>
      </c>
      <c r="J120" s="164"/>
      <c r="K120" s="165"/>
      <c r="L120" s="164"/>
      <c r="M120" s="164"/>
    </row>
    <row r="121" spans="1:13" ht="15.6" x14ac:dyDescent="0.3">
      <c r="A121" s="175">
        <f t="shared" si="4"/>
        <v>1</v>
      </c>
      <c r="B121" s="176">
        <v>45697</v>
      </c>
      <c r="C121" s="177" t="s">
        <v>69</v>
      </c>
      <c r="D121" s="180" t="s">
        <v>57</v>
      </c>
      <c r="E121" s="179">
        <v>0.66666666666666696</v>
      </c>
      <c r="F121" s="179">
        <v>0.70833333333333304</v>
      </c>
      <c r="G121" s="180">
        <f t="shared" si="5"/>
        <v>21</v>
      </c>
      <c r="H121" s="178">
        <v>17</v>
      </c>
      <c r="I121" s="178">
        <v>4</v>
      </c>
      <c r="J121" s="164"/>
      <c r="K121" s="165"/>
      <c r="L121" s="164"/>
      <c r="M121" s="164"/>
    </row>
    <row r="122" spans="1:13" ht="15.6" x14ac:dyDescent="0.3">
      <c r="A122" s="175">
        <f t="shared" si="4"/>
        <v>1</v>
      </c>
      <c r="B122" s="176">
        <v>45697</v>
      </c>
      <c r="C122" s="177" t="s">
        <v>69</v>
      </c>
      <c r="D122" s="180" t="s">
        <v>57</v>
      </c>
      <c r="E122" s="179">
        <v>0.70833333333333304</v>
      </c>
      <c r="F122" s="179">
        <v>0.75</v>
      </c>
      <c r="G122" s="180">
        <f t="shared" si="5"/>
        <v>29</v>
      </c>
      <c r="H122" s="178">
        <v>28</v>
      </c>
      <c r="I122" s="178">
        <v>1</v>
      </c>
      <c r="J122" s="164"/>
      <c r="K122" s="165"/>
      <c r="L122" s="164"/>
      <c r="M122" s="164"/>
    </row>
    <row r="123" spans="1:13" ht="15.6" x14ac:dyDescent="0.3">
      <c r="A123" s="175">
        <f t="shared" si="4"/>
        <v>1</v>
      </c>
      <c r="B123" s="176">
        <v>45697</v>
      </c>
      <c r="C123" s="177" t="s">
        <v>69</v>
      </c>
      <c r="D123" s="180" t="s">
        <v>57</v>
      </c>
      <c r="E123" s="179">
        <v>0.75</v>
      </c>
      <c r="F123" s="179">
        <v>0.79166666666666696</v>
      </c>
      <c r="G123" s="180">
        <f t="shared" si="5"/>
        <v>30</v>
      </c>
      <c r="H123" s="178">
        <v>28</v>
      </c>
      <c r="I123" s="178">
        <v>2</v>
      </c>
      <c r="J123" s="164"/>
      <c r="K123" s="165"/>
      <c r="L123" s="164"/>
      <c r="M123" s="164"/>
    </row>
    <row r="124" spans="1:13" ht="15.6" x14ac:dyDescent="0.3">
      <c r="A124" s="175">
        <f t="shared" si="4"/>
        <v>1</v>
      </c>
      <c r="B124" s="176">
        <v>45697</v>
      </c>
      <c r="C124" s="177" t="s">
        <v>69</v>
      </c>
      <c r="D124" s="180" t="s">
        <v>57</v>
      </c>
      <c r="E124" s="179">
        <v>0.79166666666666696</v>
      </c>
      <c r="F124" s="179">
        <v>0.83333333333333304</v>
      </c>
      <c r="G124" s="180">
        <f t="shared" si="5"/>
        <v>17</v>
      </c>
      <c r="H124" s="178">
        <v>15</v>
      </c>
      <c r="I124" s="178">
        <v>2</v>
      </c>
      <c r="J124" s="164"/>
      <c r="K124" s="165"/>
      <c r="L124" s="164"/>
      <c r="M124" s="164"/>
    </row>
    <row r="125" spans="1:13" ht="15.6" x14ac:dyDescent="0.3">
      <c r="A125" s="175">
        <f t="shared" si="4"/>
        <v>1</v>
      </c>
      <c r="B125" s="176">
        <v>45697</v>
      </c>
      <c r="C125" s="177" t="s">
        <v>69</v>
      </c>
      <c r="D125" s="180" t="s">
        <v>57</v>
      </c>
      <c r="E125" s="179">
        <v>0.83333333333333304</v>
      </c>
      <c r="F125" s="179">
        <v>0.875</v>
      </c>
      <c r="G125" s="180">
        <f t="shared" si="5"/>
        <v>8</v>
      </c>
      <c r="H125" s="178">
        <v>6</v>
      </c>
      <c r="I125" s="178">
        <v>2</v>
      </c>
      <c r="J125" s="164"/>
      <c r="K125" s="165"/>
      <c r="L125" s="164"/>
      <c r="M125" s="164"/>
    </row>
    <row r="126" spans="1:13" ht="15.6" x14ac:dyDescent="0.3">
      <c r="A126" s="175">
        <f t="shared" si="4"/>
        <v>1</v>
      </c>
      <c r="B126" s="176">
        <v>45697</v>
      </c>
      <c r="C126" s="177" t="s">
        <v>69</v>
      </c>
      <c r="D126" s="180" t="s">
        <v>57</v>
      </c>
      <c r="E126" s="179">
        <v>0.875</v>
      </c>
      <c r="F126" s="179">
        <v>0.91666666666666696</v>
      </c>
      <c r="G126" s="180">
        <f t="shared" si="5"/>
        <v>10</v>
      </c>
      <c r="H126" s="178">
        <v>10</v>
      </c>
      <c r="I126" s="178">
        <v>0</v>
      </c>
      <c r="J126" s="164"/>
      <c r="K126" s="165"/>
      <c r="L126" s="164"/>
      <c r="M126" s="164"/>
    </row>
    <row r="127" spans="1:13" ht="15.6" x14ac:dyDescent="0.3">
      <c r="A127" s="175">
        <f t="shared" si="4"/>
        <v>1</v>
      </c>
      <c r="B127" s="176">
        <v>45697</v>
      </c>
      <c r="C127" s="177" t="s">
        <v>69</v>
      </c>
      <c r="D127" s="180" t="s">
        <v>57</v>
      </c>
      <c r="E127" s="179">
        <v>0.91666666666666696</v>
      </c>
      <c r="F127" s="179">
        <v>0.95833333333333304</v>
      </c>
      <c r="G127" s="180">
        <f t="shared" si="5"/>
        <v>15</v>
      </c>
      <c r="H127" s="178">
        <v>14</v>
      </c>
      <c r="I127" s="178">
        <v>1</v>
      </c>
      <c r="J127" s="164"/>
      <c r="K127" s="165"/>
      <c r="L127" s="164"/>
      <c r="M127" s="164"/>
    </row>
    <row r="128" spans="1:13" ht="15.6" x14ac:dyDescent="0.3">
      <c r="A128" s="175">
        <f t="shared" si="4"/>
        <v>1</v>
      </c>
      <c r="B128" s="176">
        <v>45697</v>
      </c>
      <c r="C128" s="177" t="s">
        <v>69</v>
      </c>
      <c r="D128" s="180" t="s">
        <v>57</v>
      </c>
      <c r="E128" s="179">
        <v>0.95833333333333304</v>
      </c>
      <c r="F128" s="179">
        <v>0</v>
      </c>
      <c r="G128" s="180">
        <f t="shared" si="5"/>
        <v>7</v>
      </c>
      <c r="H128" s="178">
        <v>7</v>
      </c>
      <c r="I128" s="178">
        <v>0</v>
      </c>
      <c r="J128" s="164"/>
      <c r="K128" s="165"/>
      <c r="L128" s="164"/>
      <c r="M128" s="164"/>
    </row>
    <row r="129" spans="1:13" ht="15.6" x14ac:dyDescent="0.3">
      <c r="A129" s="159">
        <f t="shared" si="4"/>
        <v>2</v>
      </c>
      <c r="B129" s="160">
        <v>45698</v>
      </c>
      <c r="C129" s="203" t="s">
        <v>69</v>
      </c>
      <c r="D129" s="163" t="s">
        <v>57</v>
      </c>
      <c r="E129" s="185">
        <v>0</v>
      </c>
      <c r="F129" s="185">
        <v>4.1666666666666699E-2</v>
      </c>
      <c r="G129" s="194">
        <f t="shared" si="5"/>
        <v>6</v>
      </c>
      <c r="H129" s="163">
        <v>5</v>
      </c>
      <c r="I129" s="163">
        <v>1</v>
      </c>
      <c r="J129" s="164"/>
      <c r="K129" s="165"/>
      <c r="L129" s="164"/>
      <c r="M129" s="164"/>
    </row>
    <row r="130" spans="1:13" ht="15.6" x14ac:dyDescent="0.3">
      <c r="A130" s="159">
        <f t="shared" si="4"/>
        <v>2</v>
      </c>
      <c r="B130" s="160">
        <v>45698</v>
      </c>
      <c r="C130" s="203" t="s">
        <v>69</v>
      </c>
      <c r="D130" s="163" t="s">
        <v>57</v>
      </c>
      <c r="E130" s="185">
        <v>4.1666666666666699E-2</v>
      </c>
      <c r="F130" s="185">
        <v>8.3333333333333301E-2</v>
      </c>
      <c r="G130" s="194">
        <f t="shared" si="5"/>
        <v>4</v>
      </c>
      <c r="H130" s="163">
        <v>4</v>
      </c>
      <c r="I130" s="163">
        <v>0</v>
      </c>
      <c r="J130" s="164"/>
      <c r="K130" s="165"/>
      <c r="L130" s="164"/>
      <c r="M130" s="164"/>
    </row>
    <row r="131" spans="1:13" ht="15.6" x14ac:dyDescent="0.3">
      <c r="A131" s="159">
        <f t="shared" si="4"/>
        <v>2</v>
      </c>
      <c r="B131" s="160">
        <v>45698</v>
      </c>
      <c r="C131" s="203" t="s">
        <v>69</v>
      </c>
      <c r="D131" s="163" t="s">
        <v>57</v>
      </c>
      <c r="E131" s="185">
        <v>8.3333333333333301E-2</v>
      </c>
      <c r="F131" s="185">
        <v>0.125</v>
      </c>
      <c r="G131" s="194">
        <f t="shared" si="5"/>
        <v>1</v>
      </c>
      <c r="H131" s="163">
        <v>1</v>
      </c>
      <c r="I131" s="163">
        <v>0</v>
      </c>
      <c r="J131" s="164"/>
      <c r="K131" s="165"/>
      <c r="L131" s="164"/>
      <c r="M131" s="164"/>
    </row>
    <row r="132" spans="1:13" ht="15.6" x14ac:dyDescent="0.3">
      <c r="A132" s="159">
        <f t="shared" si="4"/>
        <v>2</v>
      </c>
      <c r="B132" s="160">
        <v>45698</v>
      </c>
      <c r="C132" s="203" t="s">
        <v>69</v>
      </c>
      <c r="D132" s="163" t="s">
        <v>57</v>
      </c>
      <c r="E132" s="185">
        <v>0.125</v>
      </c>
      <c r="F132" s="185">
        <v>0.16666666666666699</v>
      </c>
      <c r="G132" s="194">
        <f t="shared" si="5"/>
        <v>1</v>
      </c>
      <c r="H132" s="163">
        <v>1</v>
      </c>
      <c r="I132" s="163">
        <v>0</v>
      </c>
      <c r="J132" s="164"/>
      <c r="K132" s="165"/>
      <c r="L132" s="164"/>
      <c r="M132" s="164"/>
    </row>
    <row r="133" spans="1:13" ht="15.6" x14ac:dyDescent="0.3">
      <c r="A133" s="159">
        <f t="shared" si="4"/>
        <v>2</v>
      </c>
      <c r="B133" s="160">
        <v>45698</v>
      </c>
      <c r="C133" s="203" t="s">
        <v>69</v>
      </c>
      <c r="D133" s="163" t="s">
        <v>57</v>
      </c>
      <c r="E133" s="185">
        <v>0.16666666666666699</v>
      </c>
      <c r="F133" s="185">
        <v>0.20833333333333301</v>
      </c>
      <c r="G133" s="194">
        <f t="shared" si="5"/>
        <v>4</v>
      </c>
      <c r="H133" s="163">
        <v>4</v>
      </c>
      <c r="I133" s="163">
        <v>0</v>
      </c>
      <c r="J133" s="164"/>
      <c r="K133" s="165"/>
      <c r="L133" s="164"/>
      <c r="M133" s="164"/>
    </row>
    <row r="134" spans="1:13" ht="15.6" x14ac:dyDescent="0.3">
      <c r="A134" s="159">
        <f t="shared" si="4"/>
        <v>2</v>
      </c>
      <c r="B134" s="160">
        <v>45698</v>
      </c>
      <c r="C134" s="203" t="s">
        <v>69</v>
      </c>
      <c r="D134" s="163" t="s">
        <v>57</v>
      </c>
      <c r="E134" s="185">
        <v>0.20833333333333301</v>
      </c>
      <c r="F134" s="185">
        <v>0.25</v>
      </c>
      <c r="G134" s="194">
        <f t="shared" si="5"/>
        <v>39</v>
      </c>
      <c r="H134" s="163">
        <v>37</v>
      </c>
      <c r="I134" s="163">
        <v>2</v>
      </c>
      <c r="J134" s="164"/>
      <c r="K134" s="165"/>
      <c r="L134" s="164"/>
      <c r="M134" s="164"/>
    </row>
    <row r="135" spans="1:13" ht="15.6" x14ac:dyDescent="0.3">
      <c r="A135" s="159">
        <f t="shared" si="4"/>
        <v>2</v>
      </c>
      <c r="B135" s="160">
        <v>45698</v>
      </c>
      <c r="C135" s="203" t="s">
        <v>69</v>
      </c>
      <c r="D135" s="163" t="s">
        <v>57</v>
      </c>
      <c r="E135" s="185">
        <v>0.25</v>
      </c>
      <c r="F135" s="185">
        <v>0.29166666666666702</v>
      </c>
      <c r="G135" s="194">
        <f t="shared" si="5"/>
        <v>56</v>
      </c>
      <c r="H135" s="163">
        <v>52</v>
      </c>
      <c r="I135" s="163">
        <v>4</v>
      </c>
      <c r="J135" s="164"/>
      <c r="K135" s="165"/>
      <c r="L135" s="164"/>
      <c r="M135" s="164"/>
    </row>
    <row r="136" spans="1:13" ht="15.6" x14ac:dyDescent="0.3">
      <c r="A136" s="159">
        <f t="shared" si="4"/>
        <v>2</v>
      </c>
      <c r="B136" s="160">
        <v>45698</v>
      </c>
      <c r="C136" s="203" t="s">
        <v>69</v>
      </c>
      <c r="D136" s="163" t="s">
        <v>57</v>
      </c>
      <c r="E136" s="185">
        <v>0.29166666666666702</v>
      </c>
      <c r="F136" s="185">
        <v>0.33333333333333298</v>
      </c>
      <c r="G136" s="194">
        <f t="shared" si="5"/>
        <v>130</v>
      </c>
      <c r="H136" s="163">
        <v>115</v>
      </c>
      <c r="I136" s="163">
        <v>15</v>
      </c>
      <c r="J136" s="164"/>
      <c r="K136" s="165"/>
      <c r="L136" s="164"/>
      <c r="M136" s="164"/>
    </row>
    <row r="137" spans="1:13" ht="15.6" x14ac:dyDescent="0.3">
      <c r="A137" s="159">
        <f t="shared" si="4"/>
        <v>2</v>
      </c>
      <c r="B137" s="160">
        <v>45698</v>
      </c>
      <c r="C137" s="203" t="s">
        <v>69</v>
      </c>
      <c r="D137" s="163" t="s">
        <v>57</v>
      </c>
      <c r="E137" s="185">
        <v>0.33333333333333298</v>
      </c>
      <c r="F137" s="185">
        <v>0.375</v>
      </c>
      <c r="G137" s="194">
        <f t="shared" si="5"/>
        <v>182</v>
      </c>
      <c r="H137" s="163">
        <v>155</v>
      </c>
      <c r="I137" s="163">
        <v>27</v>
      </c>
      <c r="J137" s="164"/>
      <c r="K137" s="165"/>
      <c r="L137" s="164"/>
      <c r="M137" s="164"/>
    </row>
    <row r="138" spans="1:13" ht="15.6" x14ac:dyDescent="0.3">
      <c r="A138" s="159">
        <f t="shared" ref="A138:A185" si="6">WEEKDAY(B138)</f>
        <v>2</v>
      </c>
      <c r="B138" s="160">
        <v>45698</v>
      </c>
      <c r="C138" s="203" t="s">
        <v>69</v>
      </c>
      <c r="D138" s="163" t="s">
        <v>57</v>
      </c>
      <c r="E138" s="185">
        <v>0.375</v>
      </c>
      <c r="F138" s="185">
        <v>0.41666666666666702</v>
      </c>
      <c r="G138" s="194">
        <f t="shared" si="5"/>
        <v>193</v>
      </c>
      <c r="H138" s="163">
        <v>167</v>
      </c>
      <c r="I138" s="163">
        <v>26</v>
      </c>
      <c r="J138" s="164"/>
      <c r="K138" s="165"/>
      <c r="L138" s="164"/>
      <c r="M138" s="164"/>
    </row>
    <row r="139" spans="1:13" ht="15.6" x14ac:dyDescent="0.3">
      <c r="A139" s="159">
        <f t="shared" si="6"/>
        <v>2</v>
      </c>
      <c r="B139" s="160">
        <v>45698</v>
      </c>
      <c r="C139" s="203" t="s">
        <v>69</v>
      </c>
      <c r="D139" s="163" t="s">
        <v>57</v>
      </c>
      <c r="E139" s="185">
        <v>0.41666666666666702</v>
      </c>
      <c r="F139" s="185">
        <v>0.45833333333333298</v>
      </c>
      <c r="G139" s="194">
        <f t="shared" si="5"/>
        <v>164</v>
      </c>
      <c r="H139" s="163">
        <v>142</v>
      </c>
      <c r="I139" s="163">
        <v>22</v>
      </c>
      <c r="J139" s="164"/>
      <c r="K139" s="165"/>
      <c r="L139" s="164"/>
      <c r="M139" s="164"/>
    </row>
    <row r="140" spans="1:13" ht="15.6" x14ac:dyDescent="0.3">
      <c r="A140" s="159">
        <f t="shared" si="6"/>
        <v>2</v>
      </c>
      <c r="B140" s="160">
        <v>45698</v>
      </c>
      <c r="C140" s="203" t="s">
        <v>69</v>
      </c>
      <c r="D140" s="163" t="s">
        <v>57</v>
      </c>
      <c r="E140" s="185">
        <v>0.45833333333333298</v>
      </c>
      <c r="F140" s="185">
        <v>0.5</v>
      </c>
      <c r="G140" s="194">
        <f t="shared" si="5"/>
        <v>128</v>
      </c>
      <c r="H140" s="163">
        <v>114</v>
      </c>
      <c r="I140" s="163">
        <v>14</v>
      </c>
      <c r="J140" s="164"/>
      <c r="K140" s="165"/>
      <c r="L140" s="164"/>
      <c r="M140" s="164"/>
    </row>
    <row r="141" spans="1:13" ht="15.6" x14ac:dyDescent="0.3">
      <c r="A141" s="159">
        <f t="shared" si="6"/>
        <v>2</v>
      </c>
      <c r="B141" s="160">
        <v>45698</v>
      </c>
      <c r="C141" s="203" t="s">
        <v>69</v>
      </c>
      <c r="D141" s="163" t="s">
        <v>57</v>
      </c>
      <c r="E141" s="185">
        <v>0.5</v>
      </c>
      <c r="F141" s="185">
        <v>0.54166666666666696</v>
      </c>
      <c r="G141" s="194">
        <f t="shared" si="5"/>
        <v>126</v>
      </c>
      <c r="H141" s="163">
        <v>110</v>
      </c>
      <c r="I141" s="163">
        <v>16</v>
      </c>
      <c r="J141" s="164"/>
      <c r="K141" s="165"/>
      <c r="L141" s="164"/>
      <c r="M141" s="164"/>
    </row>
    <row r="142" spans="1:13" ht="15.6" x14ac:dyDescent="0.3">
      <c r="A142" s="159">
        <f t="shared" si="6"/>
        <v>2</v>
      </c>
      <c r="B142" s="160">
        <v>45698</v>
      </c>
      <c r="C142" s="203" t="s">
        <v>69</v>
      </c>
      <c r="D142" s="163" t="s">
        <v>57</v>
      </c>
      <c r="E142" s="185">
        <v>0.54166666666666696</v>
      </c>
      <c r="F142" s="185">
        <v>0.58333333333333304</v>
      </c>
      <c r="G142" s="194">
        <f t="shared" si="5"/>
        <v>85</v>
      </c>
      <c r="H142" s="163">
        <v>67</v>
      </c>
      <c r="I142" s="163">
        <v>18</v>
      </c>
      <c r="J142" s="164"/>
      <c r="K142" s="165"/>
      <c r="L142" s="164"/>
      <c r="M142" s="164"/>
    </row>
    <row r="143" spans="1:13" ht="15.6" x14ac:dyDescent="0.3">
      <c r="A143" s="159">
        <f t="shared" si="6"/>
        <v>2</v>
      </c>
      <c r="B143" s="160">
        <v>45698</v>
      </c>
      <c r="C143" s="203" t="s">
        <v>69</v>
      </c>
      <c r="D143" s="163" t="s">
        <v>57</v>
      </c>
      <c r="E143" s="185">
        <v>0.58333333333333304</v>
      </c>
      <c r="F143" s="185">
        <v>0.625</v>
      </c>
      <c r="G143" s="194">
        <f t="shared" si="5"/>
        <v>99</v>
      </c>
      <c r="H143" s="163">
        <v>81</v>
      </c>
      <c r="I143" s="163">
        <v>18</v>
      </c>
      <c r="J143" s="164"/>
      <c r="K143" s="165"/>
      <c r="L143" s="164"/>
      <c r="M143" s="164"/>
    </row>
    <row r="144" spans="1:13" ht="15.6" x14ac:dyDescent="0.3">
      <c r="A144" s="159">
        <f t="shared" si="6"/>
        <v>2</v>
      </c>
      <c r="B144" s="160">
        <v>45698</v>
      </c>
      <c r="C144" s="203" t="s">
        <v>69</v>
      </c>
      <c r="D144" s="163" t="s">
        <v>57</v>
      </c>
      <c r="E144" s="185">
        <v>0.625</v>
      </c>
      <c r="F144" s="185">
        <v>0.66666666666666696</v>
      </c>
      <c r="G144" s="194">
        <f t="shared" si="5"/>
        <v>102</v>
      </c>
      <c r="H144" s="163">
        <v>91</v>
      </c>
      <c r="I144" s="163">
        <v>11</v>
      </c>
      <c r="J144" s="164"/>
      <c r="K144" s="165"/>
      <c r="L144" s="164"/>
      <c r="M144" s="164"/>
    </row>
    <row r="145" spans="1:13" ht="15.6" x14ac:dyDescent="0.3">
      <c r="A145" s="159">
        <f t="shared" si="6"/>
        <v>2</v>
      </c>
      <c r="B145" s="160">
        <v>45698</v>
      </c>
      <c r="C145" s="203" t="s">
        <v>69</v>
      </c>
      <c r="D145" s="163" t="s">
        <v>57</v>
      </c>
      <c r="E145" s="185">
        <v>0.66666666666666696</v>
      </c>
      <c r="F145" s="185">
        <v>0.70833333333333304</v>
      </c>
      <c r="G145" s="194">
        <f t="shared" si="5"/>
        <v>165</v>
      </c>
      <c r="H145" s="163">
        <v>144</v>
      </c>
      <c r="I145" s="163">
        <v>21</v>
      </c>
      <c r="J145" s="164"/>
      <c r="K145" s="165"/>
      <c r="L145" s="164"/>
      <c r="M145" s="164"/>
    </row>
    <row r="146" spans="1:13" ht="15.6" x14ac:dyDescent="0.3">
      <c r="A146" s="159">
        <f t="shared" si="6"/>
        <v>2</v>
      </c>
      <c r="B146" s="160">
        <v>45698</v>
      </c>
      <c r="C146" s="203" t="s">
        <v>69</v>
      </c>
      <c r="D146" s="163" t="s">
        <v>57</v>
      </c>
      <c r="E146" s="185">
        <v>0.70833333333333304</v>
      </c>
      <c r="F146" s="185">
        <v>0.75</v>
      </c>
      <c r="G146" s="194">
        <f t="shared" si="5"/>
        <v>95</v>
      </c>
      <c r="H146" s="163">
        <v>76</v>
      </c>
      <c r="I146" s="163">
        <v>19</v>
      </c>
      <c r="J146" s="164"/>
      <c r="K146" s="165"/>
      <c r="L146" s="164"/>
      <c r="M146" s="164"/>
    </row>
    <row r="147" spans="1:13" ht="15.6" x14ac:dyDescent="0.3">
      <c r="A147" s="159">
        <f t="shared" si="6"/>
        <v>2</v>
      </c>
      <c r="B147" s="160">
        <v>45698</v>
      </c>
      <c r="C147" s="203" t="s">
        <v>69</v>
      </c>
      <c r="D147" s="163" t="s">
        <v>57</v>
      </c>
      <c r="E147" s="185">
        <v>0.75</v>
      </c>
      <c r="F147" s="185">
        <v>0.79166666666666696</v>
      </c>
      <c r="G147" s="194">
        <f t="shared" ref="G147:G210" si="7">H147+I147</f>
        <v>38</v>
      </c>
      <c r="H147" s="163">
        <v>36</v>
      </c>
      <c r="I147" s="163">
        <v>2</v>
      </c>
      <c r="J147" s="164"/>
      <c r="K147" s="165"/>
      <c r="L147" s="164"/>
      <c r="M147" s="164"/>
    </row>
    <row r="148" spans="1:13" ht="15.6" x14ac:dyDescent="0.3">
      <c r="A148" s="159">
        <f t="shared" si="6"/>
        <v>2</v>
      </c>
      <c r="B148" s="160">
        <v>45698</v>
      </c>
      <c r="C148" s="203" t="s">
        <v>69</v>
      </c>
      <c r="D148" s="163" t="s">
        <v>57</v>
      </c>
      <c r="E148" s="185">
        <v>0.79166666666666696</v>
      </c>
      <c r="F148" s="185">
        <v>0.83333333333333304</v>
      </c>
      <c r="G148" s="194">
        <f t="shared" si="7"/>
        <v>34</v>
      </c>
      <c r="H148" s="163">
        <v>30</v>
      </c>
      <c r="I148" s="163">
        <v>4</v>
      </c>
      <c r="J148" s="164"/>
      <c r="K148" s="165"/>
      <c r="L148" s="164"/>
      <c r="M148" s="164"/>
    </row>
    <row r="149" spans="1:13" ht="15.6" x14ac:dyDescent="0.3">
      <c r="A149" s="159">
        <f t="shared" si="6"/>
        <v>2</v>
      </c>
      <c r="B149" s="160">
        <v>45698</v>
      </c>
      <c r="C149" s="203" t="s">
        <v>69</v>
      </c>
      <c r="D149" s="163" t="s">
        <v>57</v>
      </c>
      <c r="E149" s="185">
        <v>0.83333333333333304</v>
      </c>
      <c r="F149" s="185">
        <v>0.875</v>
      </c>
      <c r="G149" s="194">
        <f t="shared" si="7"/>
        <v>12</v>
      </c>
      <c r="H149" s="163">
        <v>10</v>
      </c>
      <c r="I149" s="163">
        <v>2</v>
      </c>
      <c r="J149" s="164"/>
      <c r="K149" s="165"/>
      <c r="L149" s="164"/>
      <c r="M149" s="164"/>
    </row>
    <row r="150" spans="1:13" ht="15.6" x14ac:dyDescent="0.3">
      <c r="A150" s="159">
        <f t="shared" si="6"/>
        <v>2</v>
      </c>
      <c r="B150" s="160">
        <v>45698</v>
      </c>
      <c r="C150" s="203" t="s">
        <v>69</v>
      </c>
      <c r="D150" s="163" t="s">
        <v>57</v>
      </c>
      <c r="E150" s="185">
        <v>0.875</v>
      </c>
      <c r="F150" s="185">
        <v>0.91666666666666696</v>
      </c>
      <c r="G150" s="194">
        <f t="shared" si="7"/>
        <v>12</v>
      </c>
      <c r="H150" s="163">
        <v>10</v>
      </c>
      <c r="I150" s="163">
        <v>2</v>
      </c>
      <c r="J150" s="164"/>
      <c r="K150" s="165"/>
      <c r="L150" s="164"/>
      <c r="M150" s="164"/>
    </row>
    <row r="151" spans="1:13" ht="15.6" x14ac:dyDescent="0.3">
      <c r="A151" s="159">
        <f t="shared" si="6"/>
        <v>2</v>
      </c>
      <c r="B151" s="160">
        <v>45698</v>
      </c>
      <c r="C151" s="203" t="s">
        <v>69</v>
      </c>
      <c r="D151" s="163" t="s">
        <v>57</v>
      </c>
      <c r="E151" s="185">
        <v>0.91666666666666696</v>
      </c>
      <c r="F151" s="185">
        <v>0.95833333333333304</v>
      </c>
      <c r="G151" s="194">
        <f t="shared" si="7"/>
        <v>6</v>
      </c>
      <c r="H151" s="163">
        <v>4</v>
      </c>
      <c r="I151" s="163">
        <v>2</v>
      </c>
      <c r="J151" s="164"/>
      <c r="K151" s="165"/>
      <c r="L151" s="164"/>
      <c r="M151" s="164"/>
    </row>
    <row r="152" spans="1:13" ht="15.6" x14ac:dyDescent="0.3">
      <c r="A152" s="159">
        <f t="shared" si="6"/>
        <v>2</v>
      </c>
      <c r="B152" s="160">
        <v>45698</v>
      </c>
      <c r="C152" s="203" t="s">
        <v>69</v>
      </c>
      <c r="D152" s="163" t="s">
        <v>57</v>
      </c>
      <c r="E152" s="185">
        <v>0.95833333333333304</v>
      </c>
      <c r="F152" s="185">
        <v>0</v>
      </c>
      <c r="G152" s="194">
        <f t="shared" si="7"/>
        <v>3</v>
      </c>
      <c r="H152" s="163">
        <v>3</v>
      </c>
      <c r="I152" s="163">
        <v>0</v>
      </c>
      <c r="J152" s="164"/>
      <c r="K152" s="165"/>
      <c r="L152" s="164"/>
      <c r="M152" s="164"/>
    </row>
    <row r="153" spans="1:13" ht="15.6" x14ac:dyDescent="0.3">
      <c r="A153" s="175">
        <f t="shared" si="6"/>
        <v>3</v>
      </c>
      <c r="B153" s="186">
        <v>45699</v>
      </c>
      <c r="C153" s="177" t="s">
        <v>69</v>
      </c>
      <c r="D153" s="180" t="s">
        <v>57</v>
      </c>
      <c r="E153" s="179">
        <v>0</v>
      </c>
      <c r="F153" s="179">
        <v>4.1666666666666699E-2</v>
      </c>
      <c r="G153" s="180">
        <f t="shared" si="7"/>
        <v>4</v>
      </c>
      <c r="H153" s="178">
        <v>4</v>
      </c>
      <c r="I153" s="178">
        <v>0</v>
      </c>
      <c r="J153" s="164"/>
      <c r="K153" s="165"/>
      <c r="L153" s="164"/>
      <c r="M153" s="164"/>
    </row>
    <row r="154" spans="1:13" ht="15.6" x14ac:dyDescent="0.3">
      <c r="A154" s="175">
        <f t="shared" si="6"/>
        <v>3</v>
      </c>
      <c r="B154" s="186">
        <v>45699</v>
      </c>
      <c r="C154" s="177" t="s">
        <v>69</v>
      </c>
      <c r="D154" s="180" t="s">
        <v>57</v>
      </c>
      <c r="E154" s="179">
        <v>4.1666666666666699E-2</v>
      </c>
      <c r="F154" s="179">
        <v>8.3333333333333301E-2</v>
      </c>
      <c r="G154" s="180">
        <f t="shared" si="7"/>
        <v>1</v>
      </c>
      <c r="H154" s="178">
        <v>1</v>
      </c>
      <c r="I154" s="178">
        <v>0</v>
      </c>
      <c r="J154" s="164"/>
      <c r="K154" s="165"/>
      <c r="L154" s="164"/>
      <c r="M154" s="164"/>
    </row>
    <row r="155" spans="1:13" ht="15.6" x14ac:dyDescent="0.3">
      <c r="A155" s="175">
        <f t="shared" si="6"/>
        <v>3</v>
      </c>
      <c r="B155" s="186">
        <v>45699</v>
      </c>
      <c r="C155" s="177" t="s">
        <v>69</v>
      </c>
      <c r="D155" s="180" t="s">
        <v>57</v>
      </c>
      <c r="E155" s="179">
        <v>8.3333333333333301E-2</v>
      </c>
      <c r="F155" s="179">
        <v>0.125</v>
      </c>
      <c r="G155" s="180">
        <f t="shared" si="7"/>
        <v>0</v>
      </c>
      <c r="H155" s="178">
        <v>0</v>
      </c>
      <c r="I155" s="178">
        <v>0</v>
      </c>
      <c r="J155" s="164"/>
      <c r="K155" s="165"/>
      <c r="L155" s="164"/>
      <c r="M155" s="164"/>
    </row>
    <row r="156" spans="1:13" ht="15.6" x14ac:dyDescent="0.3">
      <c r="A156" s="175">
        <f t="shared" si="6"/>
        <v>3</v>
      </c>
      <c r="B156" s="186">
        <v>45699</v>
      </c>
      <c r="C156" s="177" t="s">
        <v>69</v>
      </c>
      <c r="D156" s="180" t="s">
        <v>57</v>
      </c>
      <c r="E156" s="179">
        <v>0.125</v>
      </c>
      <c r="F156" s="179">
        <v>0.16666666666666699</v>
      </c>
      <c r="G156" s="180">
        <f t="shared" si="7"/>
        <v>1</v>
      </c>
      <c r="H156" s="178">
        <v>1</v>
      </c>
      <c r="I156" s="178">
        <v>0</v>
      </c>
      <c r="J156" s="164"/>
      <c r="K156" s="165"/>
      <c r="L156" s="164"/>
      <c r="M156" s="164"/>
    </row>
    <row r="157" spans="1:13" ht="15.6" x14ac:dyDescent="0.3">
      <c r="A157" s="175">
        <f t="shared" si="6"/>
        <v>3</v>
      </c>
      <c r="B157" s="186">
        <v>45699</v>
      </c>
      <c r="C157" s="177" t="s">
        <v>69</v>
      </c>
      <c r="D157" s="180" t="s">
        <v>57</v>
      </c>
      <c r="E157" s="179">
        <v>0.16666666666666699</v>
      </c>
      <c r="F157" s="179">
        <v>0.20833333333333301</v>
      </c>
      <c r="G157" s="180">
        <f t="shared" si="7"/>
        <v>3</v>
      </c>
      <c r="H157" s="178">
        <v>3</v>
      </c>
      <c r="I157" s="178">
        <v>0</v>
      </c>
      <c r="J157" s="164"/>
      <c r="K157" s="165"/>
      <c r="L157" s="164"/>
      <c r="M157" s="164"/>
    </row>
    <row r="158" spans="1:13" ht="15.6" x14ac:dyDescent="0.3">
      <c r="A158" s="175">
        <f t="shared" si="6"/>
        <v>3</v>
      </c>
      <c r="B158" s="186">
        <v>45699</v>
      </c>
      <c r="C158" s="177" t="s">
        <v>69</v>
      </c>
      <c r="D158" s="180" t="s">
        <v>57</v>
      </c>
      <c r="E158" s="179">
        <v>0.20833333333333301</v>
      </c>
      <c r="F158" s="179">
        <v>0.25</v>
      </c>
      <c r="G158" s="180">
        <f t="shared" si="7"/>
        <v>27</v>
      </c>
      <c r="H158" s="178">
        <v>24</v>
      </c>
      <c r="I158" s="178">
        <v>3</v>
      </c>
      <c r="J158" s="164"/>
      <c r="K158" s="165"/>
      <c r="L158" s="164"/>
      <c r="M158" s="164"/>
    </row>
    <row r="159" spans="1:13" ht="15.6" x14ac:dyDescent="0.3">
      <c r="A159" s="175">
        <f t="shared" si="6"/>
        <v>3</v>
      </c>
      <c r="B159" s="186">
        <v>45699</v>
      </c>
      <c r="C159" s="177" t="s">
        <v>69</v>
      </c>
      <c r="D159" s="180" t="s">
        <v>57</v>
      </c>
      <c r="E159" s="179">
        <v>0.25</v>
      </c>
      <c r="F159" s="179">
        <v>0.29166666666666702</v>
      </c>
      <c r="G159" s="180">
        <f t="shared" si="7"/>
        <v>48</v>
      </c>
      <c r="H159" s="178">
        <v>43</v>
      </c>
      <c r="I159" s="178">
        <v>5</v>
      </c>
      <c r="J159" s="164"/>
      <c r="K159" s="165"/>
      <c r="L159" s="164"/>
      <c r="M159" s="164"/>
    </row>
    <row r="160" spans="1:13" ht="15.6" x14ac:dyDescent="0.3">
      <c r="A160" s="175">
        <f t="shared" si="6"/>
        <v>3</v>
      </c>
      <c r="B160" s="186">
        <v>45699</v>
      </c>
      <c r="C160" s="177" t="s">
        <v>69</v>
      </c>
      <c r="D160" s="180" t="s">
        <v>57</v>
      </c>
      <c r="E160" s="179">
        <v>0.29166666666666702</v>
      </c>
      <c r="F160" s="179">
        <v>0.33333333333333298</v>
      </c>
      <c r="G160" s="180">
        <f t="shared" si="7"/>
        <v>101</v>
      </c>
      <c r="H160" s="178">
        <v>95</v>
      </c>
      <c r="I160" s="178">
        <v>6</v>
      </c>
      <c r="J160" s="164"/>
      <c r="K160" s="165"/>
      <c r="L160" s="164"/>
      <c r="M160" s="164"/>
    </row>
    <row r="161" spans="1:13" ht="15.6" x14ac:dyDescent="0.3">
      <c r="A161" s="175">
        <f t="shared" si="6"/>
        <v>3</v>
      </c>
      <c r="B161" s="186">
        <v>45699</v>
      </c>
      <c r="C161" s="177" t="s">
        <v>69</v>
      </c>
      <c r="D161" s="180" t="s">
        <v>57</v>
      </c>
      <c r="E161" s="179">
        <v>0.33333333333333298</v>
      </c>
      <c r="F161" s="179">
        <v>0.375</v>
      </c>
      <c r="G161" s="180">
        <f t="shared" si="7"/>
        <v>152</v>
      </c>
      <c r="H161" s="178">
        <v>132</v>
      </c>
      <c r="I161" s="178">
        <v>20</v>
      </c>
      <c r="J161" s="164"/>
      <c r="K161" s="165"/>
      <c r="L161" s="164"/>
      <c r="M161" s="164"/>
    </row>
    <row r="162" spans="1:13" ht="15.6" x14ac:dyDescent="0.3">
      <c r="A162" s="175">
        <f t="shared" si="6"/>
        <v>3</v>
      </c>
      <c r="B162" s="186">
        <v>45699</v>
      </c>
      <c r="C162" s="177" t="s">
        <v>69</v>
      </c>
      <c r="D162" s="180" t="s">
        <v>57</v>
      </c>
      <c r="E162" s="179">
        <v>0.375</v>
      </c>
      <c r="F162" s="179">
        <v>0.41666666666666702</v>
      </c>
      <c r="G162" s="180">
        <f t="shared" si="7"/>
        <v>114</v>
      </c>
      <c r="H162" s="178">
        <v>100</v>
      </c>
      <c r="I162" s="178">
        <v>14</v>
      </c>
      <c r="J162" s="164"/>
      <c r="K162" s="165"/>
      <c r="L162" s="164"/>
      <c r="M162" s="164"/>
    </row>
    <row r="163" spans="1:13" ht="15.6" x14ac:dyDescent="0.3">
      <c r="A163" s="175">
        <f t="shared" si="6"/>
        <v>3</v>
      </c>
      <c r="B163" s="186">
        <v>45699</v>
      </c>
      <c r="C163" s="177" t="s">
        <v>69</v>
      </c>
      <c r="D163" s="180" t="s">
        <v>57</v>
      </c>
      <c r="E163" s="179">
        <v>0.41666666666666702</v>
      </c>
      <c r="F163" s="179">
        <v>0.45833333333333298</v>
      </c>
      <c r="G163" s="180">
        <f t="shared" si="7"/>
        <v>109</v>
      </c>
      <c r="H163" s="178">
        <v>99</v>
      </c>
      <c r="I163" s="178">
        <v>10</v>
      </c>
      <c r="J163" s="164"/>
      <c r="K163" s="165"/>
      <c r="L163" s="164"/>
      <c r="M163" s="164"/>
    </row>
    <row r="164" spans="1:13" ht="15.6" x14ac:dyDescent="0.3">
      <c r="A164" s="175">
        <f t="shared" si="6"/>
        <v>3</v>
      </c>
      <c r="B164" s="186">
        <v>45699</v>
      </c>
      <c r="C164" s="177" t="s">
        <v>69</v>
      </c>
      <c r="D164" s="180" t="s">
        <v>57</v>
      </c>
      <c r="E164" s="179">
        <v>0.45833333333333298</v>
      </c>
      <c r="F164" s="179">
        <v>0.5</v>
      </c>
      <c r="G164" s="180">
        <f t="shared" si="7"/>
        <v>102</v>
      </c>
      <c r="H164" s="178">
        <v>89</v>
      </c>
      <c r="I164" s="178">
        <v>13</v>
      </c>
      <c r="J164" s="164"/>
      <c r="K164" s="165"/>
      <c r="L164" s="164"/>
      <c r="M164" s="164"/>
    </row>
    <row r="165" spans="1:13" ht="15.6" x14ac:dyDescent="0.3">
      <c r="A165" s="175">
        <f t="shared" si="6"/>
        <v>3</v>
      </c>
      <c r="B165" s="186">
        <v>45699</v>
      </c>
      <c r="C165" s="177" t="s">
        <v>69</v>
      </c>
      <c r="D165" s="180" t="s">
        <v>57</v>
      </c>
      <c r="E165" s="179">
        <v>0.5</v>
      </c>
      <c r="F165" s="179">
        <v>0.54166666666666696</v>
      </c>
      <c r="G165" s="180">
        <f t="shared" si="7"/>
        <v>96</v>
      </c>
      <c r="H165" s="178">
        <v>88</v>
      </c>
      <c r="I165" s="178">
        <v>8</v>
      </c>
      <c r="J165" s="164"/>
      <c r="K165" s="165"/>
      <c r="L165" s="164"/>
      <c r="M165" s="164"/>
    </row>
    <row r="166" spans="1:13" ht="15.6" x14ac:dyDescent="0.3">
      <c r="A166" s="175">
        <f t="shared" si="6"/>
        <v>3</v>
      </c>
      <c r="B166" s="186">
        <v>45699</v>
      </c>
      <c r="C166" s="177" t="s">
        <v>69</v>
      </c>
      <c r="D166" s="180" t="s">
        <v>57</v>
      </c>
      <c r="E166" s="179">
        <v>0.54166666666666696</v>
      </c>
      <c r="F166" s="179">
        <v>0.58333333333333304</v>
      </c>
      <c r="G166" s="180">
        <f t="shared" si="7"/>
        <v>75</v>
      </c>
      <c r="H166" s="178">
        <v>61</v>
      </c>
      <c r="I166" s="178">
        <v>14</v>
      </c>
      <c r="J166" s="164"/>
      <c r="K166" s="165"/>
      <c r="L166" s="164"/>
      <c r="M166" s="164"/>
    </row>
    <row r="167" spans="1:13" ht="15.6" x14ac:dyDescent="0.3">
      <c r="A167" s="175">
        <f t="shared" si="6"/>
        <v>3</v>
      </c>
      <c r="B167" s="186">
        <v>45699</v>
      </c>
      <c r="C167" s="177" t="s">
        <v>69</v>
      </c>
      <c r="D167" s="180" t="s">
        <v>57</v>
      </c>
      <c r="E167" s="179">
        <v>0.58333333333333304</v>
      </c>
      <c r="F167" s="179">
        <v>0.625</v>
      </c>
      <c r="G167" s="180">
        <f t="shared" si="7"/>
        <v>84</v>
      </c>
      <c r="H167" s="178">
        <v>74</v>
      </c>
      <c r="I167" s="178">
        <v>10</v>
      </c>
      <c r="J167" s="164"/>
      <c r="K167" s="165"/>
      <c r="L167" s="164"/>
      <c r="M167" s="164"/>
    </row>
    <row r="168" spans="1:13" ht="15.6" x14ac:dyDescent="0.3">
      <c r="A168" s="175">
        <f t="shared" si="6"/>
        <v>3</v>
      </c>
      <c r="B168" s="186">
        <v>45699</v>
      </c>
      <c r="C168" s="177" t="s">
        <v>69</v>
      </c>
      <c r="D168" s="180" t="s">
        <v>57</v>
      </c>
      <c r="E168" s="179">
        <v>0.625</v>
      </c>
      <c r="F168" s="179">
        <v>0.66666666666666696</v>
      </c>
      <c r="G168" s="180">
        <f t="shared" si="7"/>
        <v>72</v>
      </c>
      <c r="H168" s="178">
        <v>62</v>
      </c>
      <c r="I168" s="178">
        <v>10</v>
      </c>
      <c r="J168" s="164"/>
      <c r="K168" s="165"/>
      <c r="L168" s="164"/>
      <c r="M168" s="164"/>
    </row>
    <row r="169" spans="1:13" ht="15.6" x14ac:dyDescent="0.3">
      <c r="A169" s="175">
        <f t="shared" si="6"/>
        <v>3</v>
      </c>
      <c r="B169" s="186">
        <v>45699</v>
      </c>
      <c r="C169" s="177" t="s">
        <v>69</v>
      </c>
      <c r="D169" s="180" t="s">
        <v>57</v>
      </c>
      <c r="E169" s="179">
        <v>0.66666666666666696</v>
      </c>
      <c r="F169" s="179">
        <v>0.70833333333333304</v>
      </c>
      <c r="G169" s="180">
        <f t="shared" si="7"/>
        <v>95</v>
      </c>
      <c r="H169" s="178">
        <v>87</v>
      </c>
      <c r="I169" s="178">
        <v>8</v>
      </c>
      <c r="J169" s="164"/>
      <c r="K169" s="165"/>
      <c r="L169" s="164"/>
      <c r="M169" s="164"/>
    </row>
    <row r="170" spans="1:13" ht="15.6" x14ac:dyDescent="0.3">
      <c r="A170" s="175">
        <f t="shared" si="6"/>
        <v>3</v>
      </c>
      <c r="B170" s="186">
        <v>45699</v>
      </c>
      <c r="C170" s="177" t="s">
        <v>69</v>
      </c>
      <c r="D170" s="180" t="s">
        <v>57</v>
      </c>
      <c r="E170" s="179">
        <v>0.70833333333333304</v>
      </c>
      <c r="F170" s="179">
        <v>0.75</v>
      </c>
      <c r="G170" s="180">
        <f t="shared" si="7"/>
        <v>73</v>
      </c>
      <c r="H170" s="178">
        <v>59</v>
      </c>
      <c r="I170" s="178">
        <v>14</v>
      </c>
      <c r="J170" s="164"/>
      <c r="K170" s="165"/>
      <c r="L170" s="164"/>
      <c r="M170" s="164"/>
    </row>
    <row r="171" spans="1:13" ht="15.6" x14ac:dyDescent="0.3">
      <c r="A171" s="175">
        <f t="shared" si="6"/>
        <v>3</v>
      </c>
      <c r="B171" s="186">
        <v>45699</v>
      </c>
      <c r="C171" s="177" t="s">
        <v>69</v>
      </c>
      <c r="D171" s="180" t="s">
        <v>57</v>
      </c>
      <c r="E171" s="179">
        <v>0.75</v>
      </c>
      <c r="F171" s="179">
        <v>0.79166666666666696</v>
      </c>
      <c r="G171" s="180">
        <f t="shared" si="7"/>
        <v>56</v>
      </c>
      <c r="H171" s="178">
        <v>49</v>
      </c>
      <c r="I171" s="178">
        <v>7</v>
      </c>
      <c r="J171" s="164"/>
      <c r="K171" s="165"/>
      <c r="L171" s="164"/>
      <c r="M171" s="164"/>
    </row>
    <row r="172" spans="1:13" ht="15.6" x14ac:dyDescent="0.3">
      <c r="A172" s="175">
        <f t="shared" si="6"/>
        <v>3</v>
      </c>
      <c r="B172" s="186">
        <v>45699</v>
      </c>
      <c r="C172" s="177" t="s">
        <v>69</v>
      </c>
      <c r="D172" s="180" t="s">
        <v>57</v>
      </c>
      <c r="E172" s="179">
        <v>0.79166666666666696</v>
      </c>
      <c r="F172" s="179">
        <v>0.83333333333333304</v>
      </c>
      <c r="G172" s="180">
        <f t="shared" si="7"/>
        <v>23</v>
      </c>
      <c r="H172" s="178">
        <v>21</v>
      </c>
      <c r="I172" s="178">
        <v>2</v>
      </c>
      <c r="J172" s="164"/>
      <c r="K172" s="165"/>
      <c r="L172" s="164"/>
      <c r="M172" s="164"/>
    </row>
    <row r="173" spans="1:13" ht="15.6" x14ac:dyDescent="0.3">
      <c r="A173" s="175">
        <f t="shared" si="6"/>
        <v>3</v>
      </c>
      <c r="B173" s="186">
        <v>45699</v>
      </c>
      <c r="C173" s="177" t="s">
        <v>69</v>
      </c>
      <c r="D173" s="180" t="s">
        <v>57</v>
      </c>
      <c r="E173" s="179">
        <v>0.83333333333333304</v>
      </c>
      <c r="F173" s="179">
        <v>0.875</v>
      </c>
      <c r="G173" s="180">
        <f t="shared" si="7"/>
        <v>14</v>
      </c>
      <c r="H173" s="178">
        <v>12</v>
      </c>
      <c r="I173" s="178">
        <v>2</v>
      </c>
      <c r="J173" s="164"/>
      <c r="K173" s="165"/>
      <c r="L173" s="164"/>
      <c r="M173" s="164"/>
    </row>
    <row r="174" spans="1:13" ht="15.6" x14ac:dyDescent="0.3">
      <c r="A174" s="175">
        <f t="shared" si="6"/>
        <v>3</v>
      </c>
      <c r="B174" s="186">
        <v>45699</v>
      </c>
      <c r="C174" s="177" t="s">
        <v>69</v>
      </c>
      <c r="D174" s="180" t="s">
        <v>57</v>
      </c>
      <c r="E174" s="179">
        <v>0.875</v>
      </c>
      <c r="F174" s="179">
        <v>0.91666666666666696</v>
      </c>
      <c r="G174" s="180">
        <f t="shared" si="7"/>
        <v>11</v>
      </c>
      <c r="H174" s="178">
        <v>8</v>
      </c>
      <c r="I174" s="178">
        <v>3</v>
      </c>
      <c r="J174" s="164"/>
      <c r="K174" s="165"/>
      <c r="L174" s="164"/>
      <c r="M174" s="164"/>
    </row>
    <row r="175" spans="1:13" ht="15.6" x14ac:dyDescent="0.3">
      <c r="A175" s="175">
        <f t="shared" si="6"/>
        <v>3</v>
      </c>
      <c r="B175" s="186">
        <v>45699</v>
      </c>
      <c r="C175" s="177" t="s">
        <v>69</v>
      </c>
      <c r="D175" s="180" t="s">
        <v>57</v>
      </c>
      <c r="E175" s="179">
        <v>0.91666666666666696</v>
      </c>
      <c r="F175" s="179">
        <v>0.95833333333333304</v>
      </c>
      <c r="G175" s="180">
        <f t="shared" si="7"/>
        <v>8</v>
      </c>
      <c r="H175" s="178">
        <v>6</v>
      </c>
      <c r="I175" s="178">
        <v>2</v>
      </c>
      <c r="J175" s="164"/>
      <c r="K175" s="165"/>
      <c r="L175" s="164"/>
      <c r="M175" s="164"/>
    </row>
    <row r="176" spans="1:13" ht="15.6" x14ac:dyDescent="0.3">
      <c r="A176" s="175">
        <f t="shared" si="6"/>
        <v>3</v>
      </c>
      <c r="B176" s="186">
        <v>45699</v>
      </c>
      <c r="C176" s="177" t="s">
        <v>69</v>
      </c>
      <c r="D176" s="180" t="s">
        <v>57</v>
      </c>
      <c r="E176" s="179">
        <v>0.95833333333333304</v>
      </c>
      <c r="F176" s="179">
        <v>0</v>
      </c>
      <c r="G176" s="180">
        <f t="shared" si="7"/>
        <v>3</v>
      </c>
      <c r="H176" s="178">
        <v>3</v>
      </c>
      <c r="I176" s="178">
        <v>0</v>
      </c>
      <c r="J176" s="164"/>
      <c r="K176" s="165"/>
      <c r="L176" s="164"/>
      <c r="M176" s="164"/>
    </row>
    <row r="177" spans="1:13" ht="15.6" x14ac:dyDescent="0.3">
      <c r="A177" s="159">
        <f t="shared" si="6"/>
        <v>4</v>
      </c>
      <c r="B177" s="160">
        <v>45700</v>
      </c>
      <c r="C177" s="203" t="s">
        <v>69</v>
      </c>
      <c r="D177" s="163" t="s">
        <v>57</v>
      </c>
      <c r="E177" s="185">
        <v>0</v>
      </c>
      <c r="F177" s="185">
        <v>4.1666666666666699E-2</v>
      </c>
      <c r="G177" s="194">
        <f t="shared" si="7"/>
        <v>2</v>
      </c>
      <c r="H177" s="163">
        <v>2</v>
      </c>
      <c r="I177" s="163">
        <v>0</v>
      </c>
      <c r="J177" s="164"/>
      <c r="K177" s="165"/>
      <c r="L177" s="164"/>
      <c r="M177" s="164"/>
    </row>
    <row r="178" spans="1:13" ht="15.6" x14ac:dyDescent="0.3">
      <c r="A178" s="159">
        <f t="shared" si="6"/>
        <v>4</v>
      </c>
      <c r="B178" s="160">
        <v>45700</v>
      </c>
      <c r="C178" s="203" t="s">
        <v>69</v>
      </c>
      <c r="D178" s="163" t="s">
        <v>57</v>
      </c>
      <c r="E178" s="185">
        <v>4.1666666666666699E-2</v>
      </c>
      <c r="F178" s="185">
        <v>8.3333333333333301E-2</v>
      </c>
      <c r="G178" s="194">
        <f t="shared" si="7"/>
        <v>1</v>
      </c>
      <c r="H178" s="163">
        <v>1</v>
      </c>
      <c r="I178" s="163">
        <v>0</v>
      </c>
      <c r="J178" s="164"/>
      <c r="K178" s="165"/>
      <c r="L178" s="164"/>
      <c r="M178" s="164"/>
    </row>
    <row r="179" spans="1:13" ht="15.6" x14ac:dyDescent="0.3">
      <c r="A179" s="159">
        <f t="shared" si="6"/>
        <v>4</v>
      </c>
      <c r="B179" s="160">
        <v>45700</v>
      </c>
      <c r="C179" s="203" t="s">
        <v>69</v>
      </c>
      <c r="D179" s="163" t="s">
        <v>57</v>
      </c>
      <c r="E179" s="185">
        <v>8.3333333333333301E-2</v>
      </c>
      <c r="F179" s="185">
        <v>0.125</v>
      </c>
      <c r="G179" s="194">
        <f t="shared" si="7"/>
        <v>0</v>
      </c>
      <c r="H179" s="163">
        <v>0</v>
      </c>
      <c r="I179" s="163">
        <v>0</v>
      </c>
      <c r="J179" s="164"/>
      <c r="K179" s="165"/>
      <c r="L179" s="164"/>
      <c r="M179" s="164"/>
    </row>
    <row r="180" spans="1:13" ht="15.6" x14ac:dyDescent="0.3">
      <c r="A180" s="159">
        <f t="shared" si="6"/>
        <v>4</v>
      </c>
      <c r="B180" s="160">
        <v>45700</v>
      </c>
      <c r="C180" s="203" t="s">
        <v>69</v>
      </c>
      <c r="D180" s="163" t="s">
        <v>57</v>
      </c>
      <c r="E180" s="185">
        <v>0.125</v>
      </c>
      <c r="F180" s="185">
        <v>0.16666666666666699</v>
      </c>
      <c r="G180" s="194">
        <f t="shared" si="7"/>
        <v>3</v>
      </c>
      <c r="H180" s="163">
        <v>3</v>
      </c>
      <c r="I180" s="163">
        <v>0</v>
      </c>
      <c r="J180" s="164"/>
      <c r="K180" s="165"/>
      <c r="L180" s="164"/>
      <c r="M180" s="164"/>
    </row>
    <row r="181" spans="1:13" ht="15.6" x14ac:dyDescent="0.3">
      <c r="A181" s="159">
        <f t="shared" si="6"/>
        <v>4</v>
      </c>
      <c r="B181" s="160">
        <v>45700</v>
      </c>
      <c r="C181" s="203" t="s">
        <v>69</v>
      </c>
      <c r="D181" s="163" t="s">
        <v>57</v>
      </c>
      <c r="E181" s="185">
        <v>0.16666666666666699</v>
      </c>
      <c r="F181" s="185">
        <v>0.20833333333333301</v>
      </c>
      <c r="G181" s="194">
        <f t="shared" si="7"/>
        <v>6</v>
      </c>
      <c r="H181" s="163">
        <v>6</v>
      </c>
      <c r="I181" s="163">
        <v>0</v>
      </c>
      <c r="J181" s="164"/>
      <c r="K181" s="165"/>
      <c r="L181" s="164"/>
      <c r="M181" s="164"/>
    </row>
    <row r="182" spans="1:13" ht="15.6" x14ac:dyDescent="0.3">
      <c r="A182" s="159">
        <f t="shared" si="6"/>
        <v>4</v>
      </c>
      <c r="B182" s="160">
        <v>45700</v>
      </c>
      <c r="C182" s="203" t="s">
        <v>69</v>
      </c>
      <c r="D182" s="163" t="s">
        <v>57</v>
      </c>
      <c r="E182" s="185">
        <v>0.20833333333333301</v>
      </c>
      <c r="F182" s="185">
        <v>0.25</v>
      </c>
      <c r="G182" s="194">
        <f t="shared" si="7"/>
        <v>31</v>
      </c>
      <c r="H182" s="163">
        <v>29</v>
      </c>
      <c r="I182" s="163">
        <v>2</v>
      </c>
      <c r="J182" s="164"/>
      <c r="K182" s="165"/>
      <c r="L182" s="164"/>
      <c r="M182" s="164"/>
    </row>
    <row r="183" spans="1:13" ht="15.6" x14ac:dyDescent="0.3">
      <c r="A183" s="159">
        <f t="shared" si="6"/>
        <v>4</v>
      </c>
      <c r="B183" s="160">
        <v>45700</v>
      </c>
      <c r="C183" s="203" t="s">
        <v>69</v>
      </c>
      <c r="D183" s="163" t="s">
        <v>57</v>
      </c>
      <c r="E183" s="185">
        <v>0.25</v>
      </c>
      <c r="F183" s="185">
        <v>0.29166666666666702</v>
      </c>
      <c r="G183" s="194">
        <f t="shared" si="7"/>
        <v>43</v>
      </c>
      <c r="H183" s="163">
        <v>42</v>
      </c>
      <c r="I183" s="163">
        <v>1</v>
      </c>
      <c r="J183" s="164"/>
      <c r="K183" s="165"/>
      <c r="L183" s="164"/>
      <c r="M183" s="164"/>
    </row>
    <row r="184" spans="1:13" ht="15.6" x14ac:dyDescent="0.3">
      <c r="A184" s="159">
        <f t="shared" si="6"/>
        <v>4</v>
      </c>
      <c r="B184" s="160">
        <v>45700</v>
      </c>
      <c r="C184" s="203" t="s">
        <v>69</v>
      </c>
      <c r="D184" s="163" t="s">
        <v>57</v>
      </c>
      <c r="E184" s="185">
        <v>0.29166666666666702</v>
      </c>
      <c r="F184" s="185">
        <v>0.33333333333333298</v>
      </c>
      <c r="G184" s="194">
        <f t="shared" si="7"/>
        <v>95</v>
      </c>
      <c r="H184" s="163">
        <v>91</v>
      </c>
      <c r="I184" s="163">
        <v>4</v>
      </c>
      <c r="J184" s="164"/>
      <c r="K184" s="165"/>
      <c r="L184" s="164"/>
      <c r="M184" s="164"/>
    </row>
    <row r="185" spans="1:13" ht="15.6" x14ac:dyDescent="0.3">
      <c r="A185" s="159">
        <f t="shared" si="6"/>
        <v>4</v>
      </c>
      <c r="B185" s="160">
        <v>45700</v>
      </c>
      <c r="C185" s="203" t="s">
        <v>69</v>
      </c>
      <c r="D185" s="163" t="s">
        <v>57</v>
      </c>
      <c r="E185" s="185">
        <v>0.33333333333333298</v>
      </c>
      <c r="F185" s="185">
        <v>0.375</v>
      </c>
      <c r="G185" s="194">
        <f t="shared" si="7"/>
        <v>129</v>
      </c>
      <c r="H185" s="163">
        <v>123</v>
      </c>
      <c r="I185" s="163">
        <v>6</v>
      </c>
      <c r="J185" s="164"/>
      <c r="K185" s="165"/>
      <c r="L185" s="164"/>
      <c r="M185" s="164"/>
    </row>
    <row r="186" spans="1:13" ht="15.6" x14ac:dyDescent="0.3">
      <c r="A186" s="159">
        <f t="shared" ref="A186:A233" si="8">WEEKDAY(B186)</f>
        <v>4</v>
      </c>
      <c r="B186" s="160">
        <v>45700</v>
      </c>
      <c r="C186" s="203" t="s">
        <v>69</v>
      </c>
      <c r="D186" s="163" t="s">
        <v>57</v>
      </c>
      <c r="E186" s="185">
        <v>0.375</v>
      </c>
      <c r="F186" s="185">
        <v>0.41666666666666702</v>
      </c>
      <c r="G186" s="194">
        <f t="shared" si="7"/>
        <v>80</v>
      </c>
      <c r="H186" s="163">
        <v>74</v>
      </c>
      <c r="I186" s="163">
        <v>6</v>
      </c>
      <c r="J186" s="164"/>
      <c r="K186" s="165"/>
      <c r="L186" s="164"/>
      <c r="M186" s="164"/>
    </row>
    <row r="187" spans="1:13" ht="15.6" x14ac:dyDescent="0.3">
      <c r="A187" s="159">
        <f t="shared" si="8"/>
        <v>4</v>
      </c>
      <c r="B187" s="160">
        <v>45700</v>
      </c>
      <c r="C187" s="203" t="s">
        <v>69</v>
      </c>
      <c r="D187" s="163" t="s">
        <v>57</v>
      </c>
      <c r="E187" s="185">
        <v>0.41666666666666702</v>
      </c>
      <c r="F187" s="185">
        <v>0.45833333333333298</v>
      </c>
      <c r="G187" s="194">
        <f t="shared" si="7"/>
        <v>84</v>
      </c>
      <c r="H187" s="163">
        <v>73</v>
      </c>
      <c r="I187" s="163">
        <v>11</v>
      </c>
      <c r="J187" s="164"/>
      <c r="K187" s="165"/>
      <c r="L187" s="164"/>
      <c r="M187" s="164"/>
    </row>
    <row r="188" spans="1:13" ht="15.6" x14ac:dyDescent="0.3">
      <c r="A188" s="159">
        <f t="shared" si="8"/>
        <v>4</v>
      </c>
      <c r="B188" s="160">
        <v>45700</v>
      </c>
      <c r="C188" s="203" t="s">
        <v>69</v>
      </c>
      <c r="D188" s="163" t="s">
        <v>57</v>
      </c>
      <c r="E188" s="185">
        <v>0.45833333333333298</v>
      </c>
      <c r="F188" s="185">
        <v>0.5</v>
      </c>
      <c r="G188" s="194">
        <f t="shared" si="7"/>
        <v>87</v>
      </c>
      <c r="H188" s="163">
        <v>79</v>
      </c>
      <c r="I188" s="163">
        <v>8</v>
      </c>
      <c r="J188" s="164"/>
      <c r="K188" s="165"/>
      <c r="L188" s="164"/>
      <c r="M188" s="164"/>
    </row>
    <row r="189" spans="1:13" ht="15.6" x14ac:dyDescent="0.3">
      <c r="A189" s="159">
        <f t="shared" si="8"/>
        <v>4</v>
      </c>
      <c r="B189" s="160">
        <v>45700</v>
      </c>
      <c r="C189" s="203" t="s">
        <v>69</v>
      </c>
      <c r="D189" s="163" t="s">
        <v>57</v>
      </c>
      <c r="E189" s="185">
        <v>0.5</v>
      </c>
      <c r="F189" s="185">
        <v>0.54166666666666696</v>
      </c>
      <c r="G189" s="194">
        <f t="shared" si="7"/>
        <v>72</v>
      </c>
      <c r="H189" s="163">
        <v>67</v>
      </c>
      <c r="I189" s="163">
        <v>5</v>
      </c>
      <c r="J189" s="164"/>
      <c r="K189" s="165"/>
      <c r="L189" s="164"/>
      <c r="M189" s="164"/>
    </row>
    <row r="190" spans="1:13" ht="15.6" x14ac:dyDescent="0.3">
      <c r="A190" s="159">
        <f t="shared" si="8"/>
        <v>4</v>
      </c>
      <c r="B190" s="160">
        <v>45700</v>
      </c>
      <c r="C190" s="203" t="s">
        <v>69</v>
      </c>
      <c r="D190" s="163" t="s">
        <v>57</v>
      </c>
      <c r="E190" s="185">
        <v>0.54166666666666696</v>
      </c>
      <c r="F190" s="185">
        <v>0.58333333333333304</v>
      </c>
      <c r="G190" s="194">
        <f t="shared" si="7"/>
        <v>76</v>
      </c>
      <c r="H190" s="163">
        <v>71</v>
      </c>
      <c r="I190" s="163">
        <v>5</v>
      </c>
      <c r="J190" s="164"/>
      <c r="K190" s="165"/>
      <c r="L190" s="164"/>
      <c r="M190" s="164"/>
    </row>
    <row r="191" spans="1:13" ht="15.6" x14ac:dyDescent="0.3">
      <c r="A191" s="159">
        <f t="shared" si="8"/>
        <v>4</v>
      </c>
      <c r="B191" s="160">
        <v>45700</v>
      </c>
      <c r="C191" s="203" t="s">
        <v>69</v>
      </c>
      <c r="D191" s="163" t="s">
        <v>57</v>
      </c>
      <c r="E191" s="185">
        <v>0.58333333333333304</v>
      </c>
      <c r="F191" s="185">
        <v>0.625</v>
      </c>
      <c r="G191" s="194">
        <f t="shared" si="7"/>
        <v>83</v>
      </c>
      <c r="H191" s="163">
        <v>74</v>
      </c>
      <c r="I191" s="163">
        <v>9</v>
      </c>
      <c r="J191" s="164"/>
      <c r="K191" s="165"/>
      <c r="L191" s="164"/>
      <c r="M191" s="164"/>
    </row>
    <row r="192" spans="1:13" ht="15.6" x14ac:dyDescent="0.3">
      <c r="A192" s="159">
        <f t="shared" si="8"/>
        <v>4</v>
      </c>
      <c r="B192" s="160">
        <v>45700</v>
      </c>
      <c r="C192" s="203" t="s">
        <v>69</v>
      </c>
      <c r="D192" s="163" t="s">
        <v>57</v>
      </c>
      <c r="E192" s="185">
        <v>0.625</v>
      </c>
      <c r="F192" s="185">
        <v>0.66666666666666696</v>
      </c>
      <c r="G192" s="194">
        <f t="shared" si="7"/>
        <v>64</v>
      </c>
      <c r="H192" s="163">
        <v>51</v>
      </c>
      <c r="I192" s="163">
        <v>13</v>
      </c>
      <c r="J192" s="164"/>
      <c r="K192" s="165"/>
      <c r="L192" s="164"/>
      <c r="M192" s="164"/>
    </row>
    <row r="193" spans="1:13" ht="15.6" x14ac:dyDescent="0.3">
      <c r="A193" s="159">
        <f t="shared" si="8"/>
        <v>4</v>
      </c>
      <c r="B193" s="160">
        <v>45700</v>
      </c>
      <c r="C193" s="203" t="s">
        <v>69</v>
      </c>
      <c r="D193" s="163" t="s">
        <v>57</v>
      </c>
      <c r="E193" s="185">
        <v>0.66666666666666696</v>
      </c>
      <c r="F193" s="185">
        <v>0.70833333333333304</v>
      </c>
      <c r="G193" s="194">
        <f t="shared" si="7"/>
        <v>64</v>
      </c>
      <c r="H193" s="163">
        <v>54</v>
      </c>
      <c r="I193" s="163">
        <v>10</v>
      </c>
      <c r="J193" s="164"/>
      <c r="K193" s="165"/>
      <c r="L193" s="164"/>
      <c r="M193" s="164"/>
    </row>
    <row r="194" spans="1:13" ht="15.6" x14ac:dyDescent="0.3">
      <c r="A194" s="159">
        <f t="shared" si="8"/>
        <v>4</v>
      </c>
      <c r="B194" s="160">
        <v>45700</v>
      </c>
      <c r="C194" s="203" t="s">
        <v>69</v>
      </c>
      <c r="D194" s="163" t="s">
        <v>57</v>
      </c>
      <c r="E194" s="185">
        <v>0.70833333333333304</v>
      </c>
      <c r="F194" s="185">
        <v>0.75</v>
      </c>
      <c r="G194" s="194">
        <f t="shared" si="7"/>
        <v>47</v>
      </c>
      <c r="H194" s="163">
        <v>45</v>
      </c>
      <c r="I194" s="163">
        <v>2</v>
      </c>
      <c r="J194" s="164"/>
      <c r="K194" s="165"/>
      <c r="L194" s="164"/>
      <c r="M194" s="164"/>
    </row>
    <row r="195" spans="1:13" ht="15.6" x14ac:dyDescent="0.3">
      <c r="A195" s="159">
        <f t="shared" si="8"/>
        <v>4</v>
      </c>
      <c r="B195" s="160">
        <v>45700</v>
      </c>
      <c r="C195" s="203" t="s">
        <v>69</v>
      </c>
      <c r="D195" s="163" t="s">
        <v>57</v>
      </c>
      <c r="E195" s="185">
        <v>0.75</v>
      </c>
      <c r="F195" s="185">
        <v>0.79166666666666696</v>
      </c>
      <c r="G195" s="194">
        <f t="shared" si="7"/>
        <v>39</v>
      </c>
      <c r="H195" s="163">
        <v>34</v>
      </c>
      <c r="I195" s="163">
        <v>5</v>
      </c>
      <c r="J195" s="164"/>
      <c r="K195" s="165"/>
      <c r="L195" s="164"/>
      <c r="M195" s="164"/>
    </row>
    <row r="196" spans="1:13" ht="15.6" x14ac:dyDescent="0.3">
      <c r="A196" s="159">
        <f t="shared" si="8"/>
        <v>4</v>
      </c>
      <c r="B196" s="160">
        <v>45700</v>
      </c>
      <c r="C196" s="203" t="s">
        <v>69</v>
      </c>
      <c r="D196" s="163" t="s">
        <v>57</v>
      </c>
      <c r="E196" s="185">
        <v>0.79166666666666696</v>
      </c>
      <c r="F196" s="185">
        <v>0.83333333333333304</v>
      </c>
      <c r="G196" s="194">
        <f t="shared" si="7"/>
        <v>26</v>
      </c>
      <c r="H196" s="163">
        <v>22</v>
      </c>
      <c r="I196" s="163">
        <v>4</v>
      </c>
      <c r="J196" s="164"/>
      <c r="K196" s="165"/>
      <c r="L196" s="164"/>
      <c r="M196" s="164"/>
    </row>
    <row r="197" spans="1:13" ht="15.6" x14ac:dyDescent="0.3">
      <c r="A197" s="159">
        <f t="shared" si="8"/>
        <v>4</v>
      </c>
      <c r="B197" s="160">
        <v>45700</v>
      </c>
      <c r="C197" s="203" t="s">
        <v>69</v>
      </c>
      <c r="D197" s="163" t="s">
        <v>57</v>
      </c>
      <c r="E197" s="185">
        <v>0.83333333333333304</v>
      </c>
      <c r="F197" s="185">
        <v>0.875</v>
      </c>
      <c r="G197" s="194">
        <f t="shared" si="7"/>
        <v>12</v>
      </c>
      <c r="H197" s="163">
        <v>9</v>
      </c>
      <c r="I197" s="163">
        <v>3</v>
      </c>
      <c r="J197" s="164"/>
      <c r="K197" s="165"/>
      <c r="L197" s="164"/>
      <c r="M197" s="164"/>
    </row>
    <row r="198" spans="1:13" ht="15.6" x14ac:dyDescent="0.3">
      <c r="A198" s="159">
        <f t="shared" si="8"/>
        <v>4</v>
      </c>
      <c r="B198" s="160">
        <v>45700</v>
      </c>
      <c r="C198" s="203" t="s">
        <v>69</v>
      </c>
      <c r="D198" s="163" t="s">
        <v>57</v>
      </c>
      <c r="E198" s="185">
        <v>0.875</v>
      </c>
      <c r="F198" s="185">
        <v>0.91666666666666696</v>
      </c>
      <c r="G198" s="194">
        <f t="shared" si="7"/>
        <v>8</v>
      </c>
      <c r="H198" s="163">
        <v>6</v>
      </c>
      <c r="I198" s="163">
        <v>2</v>
      </c>
      <c r="J198" s="164"/>
      <c r="K198" s="165"/>
      <c r="L198" s="164"/>
      <c r="M198" s="164"/>
    </row>
    <row r="199" spans="1:13" ht="15.6" x14ac:dyDescent="0.3">
      <c r="A199" s="159">
        <f t="shared" si="8"/>
        <v>4</v>
      </c>
      <c r="B199" s="160">
        <v>45700</v>
      </c>
      <c r="C199" s="203" t="s">
        <v>69</v>
      </c>
      <c r="D199" s="163" t="s">
        <v>57</v>
      </c>
      <c r="E199" s="185">
        <v>0.91666666666666696</v>
      </c>
      <c r="F199" s="185">
        <v>0.95833333333333304</v>
      </c>
      <c r="G199" s="194">
        <f t="shared" si="7"/>
        <v>7</v>
      </c>
      <c r="H199" s="163">
        <v>5</v>
      </c>
      <c r="I199" s="163">
        <v>2</v>
      </c>
      <c r="J199" s="164"/>
      <c r="K199" s="165"/>
      <c r="L199" s="164"/>
      <c r="M199" s="164"/>
    </row>
    <row r="200" spans="1:13" ht="15.6" x14ac:dyDescent="0.3">
      <c r="A200" s="159">
        <f t="shared" si="8"/>
        <v>4</v>
      </c>
      <c r="B200" s="160">
        <v>45700</v>
      </c>
      <c r="C200" s="203" t="s">
        <v>69</v>
      </c>
      <c r="D200" s="163" t="s">
        <v>57</v>
      </c>
      <c r="E200" s="185">
        <v>0.95833333333333304</v>
      </c>
      <c r="F200" s="185">
        <v>0</v>
      </c>
      <c r="G200" s="194">
        <f t="shared" si="7"/>
        <v>6</v>
      </c>
      <c r="H200" s="163">
        <v>6</v>
      </c>
      <c r="I200" s="163">
        <v>0</v>
      </c>
      <c r="J200" s="164"/>
      <c r="K200" s="165"/>
      <c r="L200" s="164"/>
      <c r="M200" s="164"/>
    </row>
    <row r="201" spans="1:13" ht="15.6" x14ac:dyDescent="0.3">
      <c r="A201" s="175">
        <f t="shared" si="8"/>
        <v>5</v>
      </c>
      <c r="B201" s="186">
        <v>45701</v>
      </c>
      <c r="C201" s="177" t="s">
        <v>69</v>
      </c>
      <c r="D201" s="180" t="s">
        <v>57</v>
      </c>
      <c r="E201" s="179">
        <v>0</v>
      </c>
      <c r="F201" s="179">
        <v>4.1666666666666699E-2</v>
      </c>
      <c r="G201" s="180">
        <f t="shared" si="7"/>
        <v>5</v>
      </c>
      <c r="H201" s="178">
        <v>5</v>
      </c>
      <c r="I201" s="178">
        <v>0</v>
      </c>
      <c r="J201" s="164"/>
      <c r="K201" s="165"/>
      <c r="L201" s="164"/>
      <c r="M201" s="164"/>
    </row>
    <row r="202" spans="1:13" ht="15.6" x14ac:dyDescent="0.3">
      <c r="A202" s="175">
        <f t="shared" si="8"/>
        <v>5</v>
      </c>
      <c r="B202" s="186">
        <v>45701</v>
      </c>
      <c r="C202" s="177" t="s">
        <v>69</v>
      </c>
      <c r="D202" s="180" t="s">
        <v>57</v>
      </c>
      <c r="E202" s="179">
        <v>4.1666666666666699E-2</v>
      </c>
      <c r="F202" s="179">
        <v>8.3333333333333301E-2</v>
      </c>
      <c r="G202" s="180">
        <f t="shared" si="7"/>
        <v>4</v>
      </c>
      <c r="H202" s="178">
        <v>4</v>
      </c>
      <c r="I202" s="178">
        <v>0</v>
      </c>
      <c r="J202" s="164"/>
      <c r="K202" s="165"/>
      <c r="L202" s="164"/>
      <c r="M202" s="164"/>
    </row>
    <row r="203" spans="1:13" ht="15.6" x14ac:dyDescent="0.3">
      <c r="A203" s="175">
        <f t="shared" si="8"/>
        <v>5</v>
      </c>
      <c r="B203" s="186">
        <v>45701</v>
      </c>
      <c r="C203" s="177" t="s">
        <v>69</v>
      </c>
      <c r="D203" s="180" t="s">
        <v>57</v>
      </c>
      <c r="E203" s="179">
        <v>8.3333333333333301E-2</v>
      </c>
      <c r="F203" s="179">
        <v>0.125</v>
      </c>
      <c r="G203" s="180">
        <f t="shared" si="7"/>
        <v>1</v>
      </c>
      <c r="H203" s="178">
        <v>1</v>
      </c>
      <c r="I203" s="178">
        <v>0</v>
      </c>
      <c r="J203" s="164"/>
      <c r="K203" s="165"/>
      <c r="L203" s="164"/>
      <c r="M203" s="164"/>
    </row>
    <row r="204" spans="1:13" ht="15.6" x14ac:dyDescent="0.3">
      <c r="A204" s="175">
        <f t="shared" si="8"/>
        <v>5</v>
      </c>
      <c r="B204" s="186">
        <v>45701</v>
      </c>
      <c r="C204" s="177" t="s">
        <v>69</v>
      </c>
      <c r="D204" s="180" t="s">
        <v>57</v>
      </c>
      <c r="E204" s="179">
        <v>0.125</v>
      </c>
      <c r="F204" s="179">
        <v>0.16666666666666699</v>
      </c>
      <c r="G204" s="180">
        <f t="shared" si="7"/>
        <v>3</v>
      </c>
      <c r="H204" s="178">
        <v>3</v>
      </c>
      <c r="I204" s="178">
        <v>0</v>
      </c>
      <c r="J204" s="164"/>
      <c r="K204" s="165"/>
      <c r="L204" s="164"/>
      <c r="M204" s="164"/>
    </row>
    <row r="205" spans="1:13" ht="15.6" x14ac:dyDescent="0.3">
      <c r="A205" s="175">
        <f t="shared" si="8"/>
        <v>5</v>
      </c>
      <c r="B205" s="186">
        <v>45701</v>
      </c>
      <c r="C205" s="177" t="s">
        <v>69</v>
      </c>
      <c r="D205" s="180" t="s">
        <v>57</v>
      </c>
      <c r="E205" s="179">
        <v>0.16666666666666699</v>
      </c>
      <c r="F205" s="179">
        <v>0.20833333333333301</v>
      </c>
      <c r="G205" s="180">
        <f t="shared" si="7"/>
        <v>9</v>
      </c>
      <c r="H205" s="178">
        <v>9</v>
      </c>
      <c r="I205" s="178">
        <v>0</v>
      </c>
      <c r="J205" s="164"/>
      <c r="K205" s="165"/>
      <c r="L205" s="164"/>
      <c r="M205" s="164"/>
    </row>
    <row r="206" spans="1:13" ht="15.6" x14ac:dyDescent="0.3">
      <c r="A206" s="175">
        <f t="shared" si="8"/>
        <v>5</v>
      </c>
      <c r="B206" s="186">
        <v>45701</v>
      </c>
      <c r="C206" s="177" t="s">
        <v>69</v>
      </c>
      <c r="D206" s="180" t="s">
        <v>57</v>
      </c>
      <c r="E206" s="179">
        <v>0.20833333333333301</v>
      </c>
      <c r="F206" s="179">
        <v>0.25</v>
      </c>
      <c r="G206" s="180">
        <f t="shared" si="7"/>
        <v>28</v>
      </c>
      <c r="H206" s="178">
        <v>27</v>
      </c>
      <c r="I206" s="178">
        <v>1</v>
      </c>
      <c r="J206" s="164"/>
      <c r="K206" s="165"/>
      <c r="L206" s="164"/>
      <c r="M206" s="164"/>
    </row>
    <row r="207" spans="1:13" ht="15.6" x14ac:dyDescent="0.3">
      <c r="A207" s="175">
        <f t="shared" si="8"/>
        <v>5</v>
      </c>
      <c r="B207" s="186">
        <v>45701</v>
      </c>
      <c r="C207" s="177" t="s">
        <v>69</v>
      </c>
      <c r="D207" s="180" t="s">
        <v>57</v>
      </c>
      <c r="E207" s="179">
        <v>0.25</v>
      </c>
      <c r="F207" s="179">
        <v>0.29166666666666702</v>
      </c>
      <c r="G207" s="180">
        <f t="shared" si="7"/>
        <v>43</v>
      </c>
      <c r="H207" s="178">
        <v>42</v>
      </c>
      <c r="I207" s="178">
        <v>1</v>
      </c>
      <c r="J207" s="164"/>
      <c r="K207" s="165"/>
      <c r="L207" s="164"/>
      <c r="M207" s="164"/>
    </row>
    <row r="208" spans="1:13" ht="15.6" x14ac:dyDescent="0.3">
      <c r="A208" s="175">
        <f t="shared" si="8"/>
        <v>5</v>
      </c>
      <c r="B208" s="186">
        <v>45701</v>
      </c>
      <c r="C208" s="177" t="s">
        <v>69</v>
      </c>
      <c r="D208" s="180" t="s">
        <v>57</v>
      </c>
      <c r="E208" s="179">
        <v>0.29166666666666702</v>
      </c>
      <c r="F208" s="179">
        <v>0.33333333333333298</v>
      </c>
      <c r="G208" s="180">
        <f t="shared" si="7"/>
        <v>92</v>
      </c>
      <c r="H208" s="178">
        <v>90</v>
      </c>
      <c r="I208" s="178">
        <v>2</v>
      </c>
      <c r="J208" s="164"/>
      <c r="K208" s="165"/>
      <c r="L208" s="164"/>
      <c r="M208" s="164"/>
    </row>
    <row r="209" spans="1:13" ht="15.6" x14ac:dyDescent="0.3">
      <c r="A209" s="175">
        <f t="shared" si="8"/>
        <v>5</v>
      </c>
      <c r="B209" s="186">
        <v>45701</v>
      </c>
      <c r="C209" s="177" t="s">
        <v>69</v>
      </c>
      <c r="D209" s="180" t="s">
        <v>57</v>
      </c>
      <c r="E209" s="179">
        <v>0.33333333333333298</v>
      </c>
      <c r="F209" s="179">
        <v>0.375</v>
      </c>
      <c r="G209" s="180">
        <f t="shared" si="7"/>
        <v>114</v>
      </c>
      <c r="H209" s="178">
        <v>111</v>
      </c>
      <c r="I209" s="178">
        <v>3</v>
      </c>
      <c r="J209" s="164"/>
      <c r="K209" s="165"/>
      <c r="L209" s="164"/>
      <c r="M209" s="164"/>
    </row>
    <row r="210" spans="1:13" ht="15.6" x14ac:dyDescent="0.3">
      <c r="A210" s="175">
        <f t="shared" si="8"/>
        <v>5</v>
      </c>
      <c r="B210" s="186">
        <v>45701</v>
      </c>
      <c r="C210" s="177" t="s">
        <v>69</v>
      </c>
      <c r="D210" s="180" t="s">
        <v>57</v>
      </c>
      <c r="E210" s="179">
        <v>0.375</v>
      </c>
      <c r="F210" s="179">
        <v>0.41666666666666702</v>
      </c>
      <c r="G210" s="180">
        <f t="shared" si="7"/>
        <v>97</v>
      </c>
      <c r="H210" s="178">
        <v>91</v>
      </c>
      <c r="I210" s="178">
        <v>6</v>
      </c>
      <c r="J210" s="164"/>
      <c r="K210" s="165"/>
      <c r="L210" s="164"/>
      <c r="M210" s="164"/>
    </row>
    <row r="211" spans="1:13" ht="15.6" x14ac:dyDescent="0.3">
      <c r="A211" s="175">
        <f t="shared" si="8"/>
        <v>5</v>
      </c>
      <c r="B211" s="186">
        <v>45701</v>
      </c>
      <c r="C211" s="177" t="s">
        <v>69</v>
      </c>
      <c r="D211" s="180" t="s">
        <v>57</v>
      </c>
      <c r="E211" s="179">
        <v>0.41666666666666702</v>
      </c>
      <c r="F211" s="179">
        <v>0.45833333333333298</v>
      </c>
      <c r="G211" s="180">
        <f t="shared" ref="G211:G274" si="9">H211+I211</f>
        <v>100</v>
      </c>
      <c r="H211" s="178">
        <v>96</v>
      </c>
      <c r="I211" s="178">
        <v>4</v>
      </c>
      <c r="J211" s="164"/>
      <c r="K211" s="165"/>
      <c r="L211" s="164"/>
      <c r="M211" s="164"/>
    </row>
    <row r="212" spans="1:13" ht="15.6" x14ac:dyDescent="0.3">
      <c r="A212" s="175">
        <f t="shared" si="8"/>
        <v>5</v>
      </c>
      <c r="B212" s="186">
        <v>45701</v>
      </c>
      <c r="C212" s="177" t="s">
        <v>69</v>
      </c>
      <c r="D212" s="180" t="s">
        <v>57</v>
      </c>
      <c r="E212" s="179">
        <v>0.45833333333333298</v>
      </c>
      <c r="F212" s="179">
        <v>0.5</v>
      </c>
      <c r="G212" s="180">
        <f t="shared" si="9"/>
        <v>202</v>
      </c>
      <c r="H212" s="178">
        <v>167</v>
      </c>
      <c r="I212" s="178">
        <v>35</v>
      </c>
      <c r="J212" s="164"/>
      <c r="K212" s="165"/>
      <c r="L212" s="164"/>
      <c r="M212" s="164"/>
    </row>
    <row r="213" spans="1:13" ht="15.6" x14ac:dyDescent="0.3">
      <c r="A213" s="175">
        <f t="shared" si="8"/>
        <v>5</v>
      </c>
      <c r="B213" s="186">
        <v>45701</v>
      </c>
      <c r="C213" s="177" t="s">
        <v>69</v>
      </c>
      <c r="D213" s="180" t="s">
        <v>57</v>
      </c>
      <c r="E213" s="179">
        <v>0.5</v>
      </c>
      <c r="F213" s="179">
        <v>0.54166666666666696</v>
      </c>
      <c r="G213" s="180">
        <f t="shared" si="9"/>
        <v>163</v>
      </c>
      <c r="H213" s="178">
        <v>145</v>
      </c>
      <c r="I213" s="178">
        <v>18</v>
      </c>
      <c r="J213" s="164"/>
      <c r="K213" s="165"/>
      <c r="L213" s="164"/>
      <c r="M213" s="164"/>
    </row>
    <row r="214" spans="1:13" ht="15.6" x14ac:dyDescent="0.3">
      <c r="A214" s="175">
        <f t="shared" si="8"/>
        <v>5</v>
      </c>
      <c r="B214" s="186">
        <v>45701</v>
      </c>
      <c r="C214" s="177" t="s">
        <v>69</v>
      </c>
      <c r="D214" s="180" t="s">
        <v>57</v>
      </c>
      <c r="E214" s="179">
        <v>0.54166666666666696</v>
      </c>
      <c r="F214" s="179">
        <v>0.58333333333333304</v>
      </c>
      <c r="G214" s="180">
        <f t="shared" si="9"/>
        <v>94</v>
      </c>
      <c r="H214" s="178">
        <v>82</v>
      </c>
      <c r="I214" s="178">
        <v>12</v>
      </c>
      <c r="J214" s="164"/>
      <c r="K214" s="165"/>
      <c r="L214" s="164"/>
      <c r="M214" s="164"/>
    </row>
    <row r="215" spans="1:13" ht="15.6" x14ac:dyDescent="0.3">
      <c r="A215" s="175">
        <f t="shared" si="8"/>
        <v>5</v>
      </c>
      <c r="B215" s="186">
        <v>45701</v>
      </c>
      <c r="C215" s="177" t="s">
        <v>69</v>
      </c>
      <c r="D215" s="180" t="s">
        <v>57</v>
      </c>
      <c r="E215" s="179">
        <v>0.58333333333333304</v>
      </c>
      <c r="F215" s="179">
        <v>0.625</v>
      </c>
      <c r="G215" s="180">
        <f t="shared" si="9"/>
        <v>102</v>
      </c>
      <c r="H215" s="178">
        <v>94</v>
      </c>
      <c r="I215" s="178">
        <v>8</v>
      </c>
      <c r="J215" s="164"/>
      <c r="K215" s="165"/>
      <c r="L215" s="164"/>
      <c r="M215" s="164"/>
    </row>
    <row r="216" spans="1:13" ht="15.6" x14ac:dyDescent="0.3">
      <c r="A216" s="175">
        <f t="shared" si="8"/>
        <v>5</v>
      </c>
      <c r="B216" s="186">
        <v>45701</v>
      </c>
      <c r="C216" s="177" t="s">
        <v>69</v>
      </c>
      <c r="D216" s="180" t="s">
        <v>57</v>
      </c>
      <c r="E216" s="179">
        <v>0.625</v>
      </c>
      <c r="F216" s="179">
        <v>0.66666666666666696</v>
      </c>
      <c r="G216" s="180">
        <f t="shared" si="9"/>
        <v>72</v>
      </c>
      <c r="H216" s="178">
        <v>64</v>
      </c>
      <c r="I216" s="178">
        <v>8</v>
      </c>
      <c r="J216" s="164"/>
      <c r="K216" s="165"/>
      <c r="L216" s="164"/>
      <c r="M216" s="164"/>
    </row>
    <row r="217" spans="1:13" ht="15.6" x14ac:dyDescent="0.3">
      <c r="A217" s="175">
        <f t="shared" si="8"/>
        <v>5</v>
      </c>
      <c r="B217" s="186">
        <v>45701</v>
      </c>
      <c r="C217" s="177" t="s">
        <v>69</v>
      </c>
      <c r="D217" s="180" t="s">
        <v>57</v>
      </c>
      <c r="E217" s="179">
        <v>0.66666666666666696</v>
      </c>
      <c r="F217" s="179">
        <v>0.70833333333333304</v>
      </c>
      <c r="G217" s="180">
        <f t="shared" si="9"/>
        <v>68</v>
      </c>
      <c r="H217" s="178">
        <v>63</v>
      </c>
      <c r="I217" s="178">
        <v>5</v>
      </c>
      <c r="J217" s="164"/>
      <c r="K217" s="165"/>
      <c r="L217" s="164"/>
      <c r="M217" s="164"/>
    </row>
    <row r="218" spans="1:13" ht="15.6" x14ac:dyDescent="0.3">
      <c r="A218" s="175">
        <f t="shared" si="8"/>
        <v>5</v>
      </c>
      <c r="B218" s="186">
        <v>45701</v>
      </c>
      <c r="C218" s="177" t="s">
        <v>69</v>
      </c>
      <c r="D218" s="180" t="s">
        <v>57</v>
      </c>
      <c r="E218" s="179">
        <v>0.70833333333333304</v>
      </c>
      <c r="F218" s="179">
        <v>0.75</v>
      </c>
      <c r="G218" s="180">
        <f t="shared" si="9"/>
        <v>76</v>
      </c>
      <c r="H218" s="178">
        <v>73</v>
      </c>
      <c r="I218" s="178">
        <v>3</v>
      </c>
      <c r="J218" s="164"/>
      <c r="K218" s="165"/>
      <c r="L218" s="164"/>
      <c r="M218" s="164"/>
    </row>
    <row r="219" spans="1:13" ht="15.6" x14ac:dyDescent="0.3">
      <c r="A219" s="175">
        <f t="shared" si="8"/>
        <v>5</v>
      </c>
      <c r="B219" s="186">
        <v>45701</v>
      </c>
      <c r="C219" s="177" t="s">
        <v>69</v>
      </c>
      <c r="D219" s="180" t="s">
        <v>57</v>
      </c>
      <c r="E219" s="179">
        <v>0.75</v>
      </c>
      <c r="F219" s="179">
        <v>0.79166666666666696</v>
      </c>
      <c r="G219" s="180">
        <f t="shared" si="9"/>
        <v>88</v>
      </c>
      <c r="H219" s="178">
        <v>67</v>
      </c>
      <c r="I219" s="178">
        <v>21</v>
      </c>
      <c r="J219" s="164"/>
      <c r="K219" s="165"/>
      <c r="L219" s="164"/>
      <c r="M219" s="164"/>
    </row>
    <row r="220" spans="1:13" ht="15.6" x14ac:dyDescent="0.3">
      <c r="A220" s="175">
        <f t="shared" si="8"/>
        <v>5</v>
      </c>
      <c r="B220" s="186">
        <v>45701</v>
      </c>
      <c r="C220" s="177" t="s">
        <v>69</v>
      </c>
      <c r="D220" s="180" t="s">
        <v>57</v>
      </c>
      <c r="E220" s="179">
        <v>0.79166666666666696</v>
      </c>
      <c r="F220" s="179">
        <v>0.83333333333333304</v>
      </c>
      <c r="G220" s="180">
        <f t="shared" si="9"/>
        <v>60</v>
      </c>
      <c r="H220" s="178">
        <v>42</v>
      </c>
      <c r="I220" s="178">
        <v>18</v>
      </c>
      <c r="J220" s="164"/>
      <c r="K220" s="165"/>
      <c r="L220" s="164"/>
      <c r="M220" s="164"/>
    </row>
    <row r="221" spans="1:13" ht="15.6" x14ac:dyDescent="0.3">
      <c r="A221" s="175">
        <f t="shared" si="8"/>
        <v>5</v>
      </c>
      <c r="B221" s="186">
        <v>45701</v>
      </c>
      <c r="C221" s="177" t="s">
        <v>69</v>
      </c>
      <c r="D221" s="180" t="s">
        <v>57</v>
      </c>
      <c r="E221" s="179">
        <v>0.83333333333333304</v>
      </c>
      <c r="F221" s="179">
        <v>0.875</v>
      </c>
      <c r="G221" s="180">
        <f t="shared" si="9"/>
        <v>22</v>
      </c>
      <c r="H221" s="178">
        <v>19</v>
      </c>
      <c r="I221" s="178">
        <v>3</v>
      </c>
      <c r="J221" s="164"/>
      <c r="K221" s="165"/>
      <c r="L221" s="164"/>
      <c r="M221" s="164"/>
    </row>
    <row r="222" spans="1:13" ht="15.6" x14ac:dyDescent="0.3">
      <c r="A222" s="175">
        <f t="shared" si="8"/>
        <v>5</v>
      </c>
      <c r="B222" s="186">
        <v>45701</v>
      </c>
      <c r="C222" s="177" t="s">
        <v>69</v>
      </c>
      <c r="D222" s="180" t="s">
        <v>57</v>
      </c>
      <c r="E222" s="179">
        <v>0.875</v>
      </c>
      <c r="F222" s="179">
        <v>0.91666666666666696</v>
      </c>
      <c r="G222" s="180">
        <f t="shared" si="9"/>
        <v>10</v>
      </c>
      <c r="H222" s="178">
        <v>7</v>
      </c>
      <c r="I222" s="178">
        <v>3</v>
      </c>
      <c r="J222" s="164"/>
      <c r="K222" s="165"/>
      <c r="L222" s="164"/>
      <c r="M222" s="164"/>
    </row>
    <row r="223" spans="1:13" ht="15.6" x14ac:dyDescent="0.3">
      <c r="A223" s="175">
        <f t="shared" si="8"/>
        <v>5</v>
      </c>
      <c r="B223" s="186">
        <v>45701</v>
      </c>
      <c r="C223" s="177" t="s">
        <v>69</v>
      </c>
      <c r="D223" s="180" t="s">
        <v>57</v>
      </c>
      <c r="E223" s="179">
        <v>0.91666666666666696</v>
      </c>
      <c r="F223" s="179">
        <v>0.95833333333333304</v>
      </c>
      <c r="G223" s="180">
        <f t="shared" si="9"/>
        <v>7</v>
      </c>
      <c r="H223" s="178">
        <v>5</v>
      </c>
      <c r="I223" s="178">
        <v>2</v>
      </c>
      <c r="J223" s="164"/>
      <c r="K223" s="165"/>
      <c r="L223" s="164"/>
      <c r="M223" s="164"/>
    </row>
    <row r="224" spans="1:13" ht="15.6" x14ac:dyDescent="0.3">
      <c r="A224" s="175">
        <f t="shared" si="8"/>
        <v>5</v>
      </c>
      <c r="B224" s="186">
        <v>45701</v>
      </c>
      <c r="C224" s="177" t="s">
        <v>69</v>
      </c>
      <c r="D224" s="180" t="s">
        <v>57</v>
      </c>
      <c r="E224" s="179">
        <v>0.95833333333333304</v>
      </c>
      <c r="F224" s="179">
        <v>0</v>
      </c>
      <c r="G224" s="180">
        <f t="shared" si="9"/>
        <v>5</v>
      </c>
      <c r="H224" s="178">
        <v>5</v>
      </c>
      <c r="I224" s="178">
        <v>0</v>
      </c>
      <c r="J224" s="164"/>
      <c r="K224" s="165"/>
      <c r="L224" s="164"/>
      <c r="M224" s="164"/>
    </row>
    <row r="225" spans="1:13" ht="15.6" x14ac:dyDescent="0.3">
      <c r="A225" s="159">
        <f t="shared" si="8"/>
        <v>6</v>
      </c>
      <c r="B225" s="160">
        <v>45702</v>
      </c>
      <c r="C225" s="203" t="s">
        <v>69</v>
      </c>
      <c r="D225" s="163" t="s">
        <v>57</v>
      </c>
      <c r="E225" s="185">
        <v>0</v>
      </c>
      <c r="F225" s="185">
        <v>4.1666666666666699E-2</v>
      </c>
      <c r="G225" s="194">
        <f t="shared" si="9"/>
        <v>1</v>
      </c>
      <c r="H225" s="163">
        <v>1</v>
      </c>
      <c r="I225" s="163">
        <v>0</v>
      </c>
      <c r="J225" s="164"/>
      <c r="K225" s="165"/>
      <c r="L225" s="164"/>
      <c r="M225" s="164"/>
    </row>
    <row r="226" spans="1:13" ht="15.6" x14ac:dyDescent="0.3">
      <c r="A226" s="159">
        <f t="shared" si="8"/>
        <v>6</v>
      </c>
      <c r="B226" s="160">
        <v>45702</v>
      </c>
      <c r="C226" s="203" t="s">
        <v>69</v>
      </c>
      <c r="D226" s="163" t="s">
        <v>57</v>
      </c>
      <c r="E226" s="185">
        <v>4.1666666666666699E-2</v>
      </c>
      <c r="F226" s="185">
        <v>8.3333333333333301E-2</v>
      </c>
      <c r="G226" s="194">
        <f t="shared" si="9"/>
        <v>3</v>
      </c>
      <c r="H226" s="163">
        <v>3</v>
      </c>
      <c r="I226" s="163">
        <v>0</v>
      </c>
      <c r="J226" s="164"/>
      <c r="K226" s="165"/>
      <c r="L226" s="164"/>
      <c r="M226" s="164"/>
    </row>
    <row r="227" spans="1:13" ht="15.6" x14ac:dyDescent="0.3">
      <c r="A227" s="159">
        <f t="shared" si="8"/>
        <v>6</v>
      </c>
      <c r="B227" s="160">
        <v>45702</v>
      </c>
      <c r="C227" s="203" t="s">
        <v>69</v>
      </c>
      <c r="D227" s="163" t="s">
        <v>57</v>
      </c>
      <c r="E227" s="185">
        <v>8.3333333333333301E-2</v>
      </c>
      <c r="F227" s="185">
        <v>0.125</v>
      </c>
      <c r="G227" s="194">
        <f t="shared" si="9"/>
        <v>2</v>
      </c>
      <c r="H227" s="163">
        <v>2</v>
      </c>
      <c r="I227" s="163">
        <v>0</v>
      </c>
      <c r="J227" s="164"/>
      <c r="K227" s="165"/>
      <c r="L227" s="164"/>
      <c r="M227" s="164"/>
    </row>
    <row r="228" spans="1:13" ht="15.6" x14ac:dyDescent="0.3">
      <c r="A228" s="159">
        <f t="shared" si="8"/>
        <v>6</v>
      </c>
      <c r="B228" s="160">
        <v>45702</v>
      </c>
      <c r="C228" s="203" t="s">
        <v>69</v>
      </c>
      <c r="D228" s="163" t="s">
        <v>57</v>
      </c>
      <c r="E228" s="185">
        <v>0.125</v>
      </c>
      <c r="F228" s="185">
        <v>0.16666666666666699</v>
      </c>
      <c r="G228" s="194">
        <f t="shared" si="9"/>
        <v>2</v>
      </c>
      <c r="H228" s="163">
        <v>2</v>
      </c>
      <c r="I228" s="163">
        <v>0</v>
      </c>
      <c r="J228" s="164"/>
      <c r="K228" s="165"/>
      <c r="L228" s="164"/>
      <c r="M228" s="164"/>
    </row>
    <row r="229" spans="1:13" ht="15.6" x14ac:dyDescent="0.3">
      <c r="A229" s="159">
        <f t="shared" si="8"/>
        <v>6</v>
      </c>
      <c r="B229" s="160">
        <v>45702</v>
      </c>
      <c r="C229" s="203" t="s">
        <v>69</v>
      </c>
      <c r="D229" s="163" t="s">
        <v>57</v>
      </c>
      <c r="E229" s="185">
        <v>0.16666666666666699</v>
      </c>
      <c r="F229" s="185">
        <v>0.20833333333333301</v>
      </c>
      <c r="G229" s="194">
        <f t="shared" si="9"/>
        <v>1</v>
      </c>
      <c r="H229" s="163">
        <v>1</v>
      </c>
      <c r="I229" s="163">
        <v>0</v>
      </c>
      <c r="J229" s="164"/>
      <c r="K229" s="165"/>
      <c r="L229" s="164"/>
      <c r="M229" s="164"/>
    </row>
    <row r="230" spans="1:13" ht="15.6" x14ac:dyDescent="0.3">
      <c r="A230" s="159">
        <f t="shared" si="8"/>
        <v>6</v>
      </c>
      <c r="B230" s="160">
        <v>45702</v>
      </c>
      <c r="C230" s="203" t="s">
        <v>69</v>
      </c>
      <c r="D230" s="163" t="s">
        <v>57</v>
      </c>
      <c r="E230" s="185">
        <v>0.20833333333333301</v>
      </c>
      <c r="F230" s="185">
        <v>0.25</v>
      </c>
      <c r="G230" s="194">
        <f t="shared" si="9"/>
        <v>27</v>
      </c>
      <c r="H230" s="163">
        <v>26</v>
      </c>
      <c r="I230" s="163">
        <v>1</v>
      </c>
      <c r="J230" s="164"/>
      <c r="K230" s="165"/>
      <c r="L230" s="164"/>
      <c r="M230" s="164"/>
    </row>
    <row r="231" spans="1:13" ht="15.6" x14ac:dyDescent="0.3">
      <c r="A231" s="159">
        <f t="shared" si="8"/>
        <v>6</v>
      </c>
      <c r="B231" s="160">
        <v>45702</v>
      </c>
      <c r="C231" s="203" t="s">
        <v>69</v>
      </c>
      <c r="D231" s="163" t="s">
        <v>57</v>
      </c>
      <c r="E231" s="185">
        <v>0.25</v>
      </c>
      <c r="F231" s="185">
        <v>0.29166666666666702</v>
      </c>
      <c r="G231" s="194">
        <f t="shared" si="9"/>
        <v>40</v>
      </c>
      <c r="H231" s="163">
        <v>37</v>
      </c>
      <c r="I231" s="163">
        <v>3</v>
      </c>
      <c r="J231" s="164"/>
      <c r="K231" s="165"/>
      <c r="L231" s="164"/>
      <c r="M231" s="164"/>
    </row>
    <row r="232" spans="1:13" ht="15.6" x14ac:dyDescent="0.3">
      <c r="A232" s="159">
        <f t="shared" si="8"/>
        <v>6</v>
      </c>
      <c r="B232" s="160">
        <v>45702</v>
      </c>
      <c r="C232" s="203" t="s">
        <v>69</v>
      </c>
      <c r="D232" s="163" t="s">
        <v>57</v>
      </c>
      <c r="E232" s="185">
        <v>0.29166666666666702</v>
      </c>
      <c r="F232" s="185">
        <v>0.33333333333333298</v>
      </c>
      <c r="G232" s="194">
        <f t="shared" si="9"/>
        <v>108</v>
      </c>
      <c r="H232" s="163">
        <v>104</v>
      </c>
      <c r="I232" s="163">
        <v>4</v>
      </c>
      <c r="J232" s="164"/>
      <c r="K232" s="165"/>
      <c r="L232" s="164"/>
      <c r="M232" s="164"/>
    </row>
    <row r="233" spans="1:13" ht="15.6" x14ac:dyDescent="0.3">
      <c r="A233" s="159">
        <f t="shared" si="8"/>
        <v>6</v>
      </c>
      <c r="B233" s="160">
        <v>45702</v>
      </c>
      <c r="C233" s="203" t="s">
        <v>69</v>
      </c>
      <c r="D233" s="163" t="s">
        <v>57</v>
      </c>
      <c r="E233" s="185">
        <v>0.33333333333333298</v>
      </c>
      <c r="F233" s="185">
        <v>0.375</v>
      </c>
      <c r="G233" s="194">
        <f t="shared" si="9"/>
        <v>141</v>
      </c>
      <c r="H233" s="163">
        <v>132</v>
      </c>
      <c r="I233" s="163">
        <v>9</v>
      </c>
      <c r="J233" s="164"/>
      <c r="K233" s="165"/>
      <c r="L233" s="164"/>
      <c r="M233" s="164"/>
    </row>
    <row r="234" spans="1:13" ht="15.6" x14ac:dyDescent="0.3">
      <c r="A234" s="159">
        <f t="shared" ref="A234:A440" si="10">WEEKDAY(B234)</f>
        <v>6</v>
      </c>
      <c r="B234" s="160">
        <v>45702</v>
      </c>
      <c r="C234" s="203" t="s">
        <v>69</v>
      </c>
      <c r="D234" s="163" t="s">
        <v>57</v>
      </c>
      <c r="E234" s="185">
        <v>0.375</v>
      </c>
      <c r="F234" s="185">
        <v>0.41666666666666702</v>
      </c>
      <c r="G234" s="194">
        <f t="shared" si="9"/>
        <v>81</v>
      </c>
      <c r="H234" s="163">
        <v>74</v>
      </c>
      <c r="I234" s="163">
        <v>7</v>
      </c>
      <c r="J234" s="164"/>
      <c r="K234" s="165"/>
      <c r="L234" s="164"/>
      <c r="M234" s="164"/>
    </row>
    <row r="235" spans="1:13" ht="15.6" x14ac:dyDescent="0.3">
      <c r="A235" s="159">
        <f t="shared" si="10"/>
        <v>6</v>
      </c>
      <c r="B235" s="160">
        <v>45702</v>
      </c>
      <c r="C235" s="203" t="s">
        <v>69</v>
      </c>
      <c r="D235" s="163" t="s">
        <v>57</v>
      </c>
      <c r="E235" s="185">
        <v>0.41666666666666702</v>
      </c>
      <c r="F235" s="185">
        <v>0.45833333333333298</v>
      </c>
      <c r="G235" s="194">
        <f t="shared" si="9"/>
        <v>96</v>
      </c>
      <c r="H235" s="163">
        <v>85</v>
      </c>
      <c r="I235" s="163">
        <v>11</v>
      </c>
      <c r="J235" s="164"/>
      <c r="K235" s="165"/>
      <c r="L235" s="164"/>
      <c r="M235" s="164"/>
    </row>
    <row r="236" spans="1:13" ht="15.6" x14ac:dyDescent="0.3">
      <c r="A236" s="159">
        <f t="shared" si="10"/>
        <v>6</v>
      </c>
      <c r="B236" s="160">
        <v>45702</v>
      </c>
      <c r="C236" s="203" t="s">
        <v>69</v>
      </c>
      <c r="D236" s="163" t="s">
        <v>57</v>
      </c>
      <c r="E236" s="185">
        <v>0.45833333333333298</v>
      </c>
      <c r="F236" s="185">
        <v>0.5</v>
      </c>
      <c r="G236" s="194">
        <f t="shared" si="9"/>
        <v>77</v>
      </c>
      <c r="H236" s="163">
        <v>68</v>
      </c>
      <c r="I236" s="163">
        <v>9</v>
      </c>
      <c r="J236" s="164"/>
      <c r="K236" s="165"/>
      <c r="L236" s="164"/>
      <c r="M236" s="164"/>
    </row>
    <row r="237" spans="1:13" ht="15.6" x14ac:dyDescent="0.3">
      <c r="A237" s="159">
        <f t="shared" si="10"/>
        <v>6</v>
      </c>
      <c r="B237" s="160">
        <v>45702</v>
      </c>
      <c r="C237" s="203" t="s">
        <v>69</v>
      </c>
      <c r="D237" s="163" t="s">
        <v>57</v>
      </c>
      <c r="E237" s="185">
        <v>0.5</v>
      </c>
      <c r="F237" s="185">
        <v>0.54166666666666696</v>
      </c>
      <c r="G237" s="194">
        <f t="shared" si="9"/>
        <v>76</v>
      </c>
      <c r="H237" s="163">
        <v>66</v>
      </c>
      <c r="I237" s="163">
        <v>10</v>
      </c>
      <c r="J237" s="164"/>
      <c r="K237" s="165"/>
      <c r="L237" s="164"/>
      <c r="M237" s="164"/>
    </row>
    <row r="238" spans="1:13" ht="15.6" x14ac:dyDescent="0.3">
      <c r="A238" s="159">
        <f t="shared" si="10"/>
        <v>6</v>
      </c>
      <c r="B238" s="160">
        <v>45702</v>
      </c>
      <c r="C238" s="203" t="s">
        <v>69</v>
      </c>
      <c r="D238" s="163" t="s">
        <v>57</v>
      </c>
      <c r="E238" s="185">
        <v>0.54166666666666696</v>
      </c>
      <c r="F238" s="185">
        <v>0.58333333333333304</v>
      </c>
      <c r="G238" s="194">
        <f t="shared" si="9"/>
        <v>75</v>
      </c>
      <c r="H238" s="163">
        <v>67</v>
      </c>
      <c r="I238" s="163">
        <v>8</v>
      </c>
      <c r="J238" s="164"/>
      <c r="K238" s="165"/>
      <c r="L238" s="164"/>
      <c r="M238" s="164"/>
    </row>
    <row r="239" spans="1:13" ht="15.6" x14ac:dyDescent="0.3">
      <c r="A239" s="159">
        <f t="shared" si="10"/>
        <v>6</v>
      </c>
      <c r="B239" s="160">
        <v>45702</v>
      </c>
      <c r="C239" s="203" t="s">
        <v>69</v>
      </c>
      <c r="D239" s="163" t="s">
        <v>57</v>
      </c>
      <c r="E239" s="185">
        <v>0.58333333333333304</v>
      </c>
      <c r="F239" s="185">
        <v>0.625</v>
      </c>
      <c r="G239" s="194">
        <f t="shared" si="9"/>
        <v>55</v>
      </c>
      <c r="H239" s="163">
        <v>49</v>
      </c>
      <c r="I239" s="163">
        <v>6</v>
      </c>
      <c r="J239" s="164"/>
      <c r="K239" s="165"/>
      <c r="L239" s="164"/>
      <c r="M239" s="164"/>
    </row>
    <row r="240" spans="1:13" ht="15.6" x14ac:dyDescent="0.3">
      <c r="A240" s="159">
        <f t="shared" si="10"/>
        <v>6</v>
      </c>
      <c r="B240" s="160">
        <v>45702</v>
      </c>
      <c r="C240" s="203" t="s">
        <v>69</v>
      </c>
      <c r="D240" s="163" t="s">
        <v>57</v>
      </c>
      <c r="E240" s="185">
        <v>0.625</v>
      </c>
      <c r="F240" s="185">
        <v>0.66666666666666696</v>
      </c>
      <c r="G240" s="194">
        <f t="shared" si="9"/>
        <v>50</v>
      </c>
      <c r="H240" s="163">
        <v>48</v>
      </c>
      <c r="I240" s="163">
        <v>2</v>
      </c>
      <c r="J240" s="164"/>
      <c r="K240" s="165"/>
      <c r="L240" s="164"/>
      <c r="M240" s="164"/>
    </row>
    <row r="241" spans="1:13" ht="15.6" x14ac:dyDescent="0.3">
      <c r="A241" s="159">
        <f t="shared" si="10"/>
        <v>6</v>
      </c>
      <c r="B241" s="160">
        <v>45702</v>
      </c>
      <c r="C241" s="203" t="s">
        <v>69</v>
      </c>
      <c r="D241" s="163" t="s">
        <v>57</v>
      </c>
      <c r="E241" s="185">
        <v>0.66666666666666696</v>
      </c>
      <c r="F241" s="185">
        <v>0.70833333333333304</v>
      </c>
      <c r="G241" s="194">
        <f t="shared" si="9"/>
        <v>53</v>
      </c>
      <c r="H241" s="163">
        <v>49</v>
      </c>
      <c r="I241" s="163">
        <v>4</v>
      </c>
      <c r="J241" s="164"/>
      <c r="K241" s="165"/>
      <c r="L241" s="164"/>
      <c r="M241" s="164"/>
    </row>
    <row r="242" spans="1:13" ht="15.6" x14ac:dyDescent="0.3">
      <c r="A242" s="159">
        <f t="shared" si="10"/>
        <v>6</v>
      </c>
      <c r="B242" s="160">
        <v>45702</v>
      </c>
      <c r="C242" s="203" t="s">
        <v>69</v>
      </c>
      <c r="D242" s="163" t="s">
        <v>57</v>
      </c>
      <c r="E242" s="185">
        <v>0.70833333333333304</v>
      </c>
      <c r="F242" s="185">
        <v>0.75</v>
      </c>
      <c r="G242" s="194">
        <f t="shared" si="9"/>
        <v>45</v>
      </c>
      <c r="H242" s="163">
        <v>43</v>
      </c>
      <c r="I242" s="163">
        <v>2</v>
      </c>
      <c r="J242" s="164"/>
      <c r="K242" s="165"/>
      <c r="L242" s="164"/>
      <c r="M242" s="164"/>
    </row>
    <row r="243" spans="1:13" ht="15.6" x14ac:dyDescent="0.3">
      <c r="A243" s="159">
        <f t="shared" si="10"/>
        <v>6</v>
      </c>
      <c r="B243" s="160">
        <v>45702</v>
      </c>
      <c r="C243" s="203" t="s">
        <v>69</v>
      </c>
      <c r="D243" s="163" t="s">
        <v>57</v>
      </c>
      <c r="E243" s="185">
        <v>0.75</v>
      </c>
      <c r="F243" s="185">
        <v>0.79166666666666696</v>
      </c>
      <c r="G243" s="194">
        <f t="shared" si="9"/>
        <v>33</v>
      </c>
      <c r="H243" s="163">
        <v>31</v>
      </c>
      <c r="I243" s="163">
        <v>2</v>
      </c>
      <c r="J243" s="164"/>
      <c r="K243" s="165"/>
      <c r="L243" s="164"/>
      <c r="M243" s="164"/>
    </row>
    <row r="244" spans="1:13" ht="15.6" x14ac:dyDescent="0.3">
      <c r="A244" s="159">
        <f t="shared" si="10"/>
        <v>6</v>
      </c>
      <c r="B244" s="160">
        <v>45702</v>
      </c>
      <c r="C244" s="203" t="s">
        <v>69</v>
      </c>
      <c r="D244" s="163" t="s">
        <v>57</v>
      </c>
      <c r="E244" s="185">
        <v>0.79166666666666696</v>
      </c>
      <c r="F244" s="185">
        <v>0.83333333333333304</v>
      </c>
      <c r="G244" s="194">
        <f t="shared" si="9"/>
        <v>24</v>
      </c>
      <c r="H244" s="163">
        <v>22</v>
      </c>
      <c r="I244" s="163">
        <v>2</v>
      </c>
      <c r="J244" s="164"/>
      <c r="K244" s="165"/>
      <c r="L244" s="164"/>
      <c r="M244" s="164"/>
    </row>
    <row r="245" spans="1:13" ht="15.6" x14ac:dyDescent="0.3">
      <c r="A245" s="159">
        <f t="shared" si="10"/>
        <v>6</v>
      </c>
      <c r="B245" s="160">
        <v>45702</v>
      </c>
      <c r="C245" s="203" t="s">
        <v>69</v>
      </c>
      <c r="D245" s="163" t="s">
        <v>57</v>
      </c>
      <c r="E245" s="185">
        <v>0.83333333333333304</v>
      </c>
      <c r="F245" s="185">
        <v>0.875</v>
      </c>
      <c r="G245" s="194">
        <f t="shared" si="9"/>
        <v>21</v>
      </c>
      <c r="H245" s="163">
        <v>19</v>
      </c>
      <c r="I245" s="163">
        <v>2</v>
      </c>
      <c r="J245" s="164"/>
      <c r="K245" s="165"/>
      <c r="L245" s="164"/>
      <c r="M245" s="164"/>
    </row>
    <row r="246" spans="1:13" ht="15.6" x14ac:dyDescent="0.3">
      <c r="A246" s="159">
        <f t="shared" si="10"/>
        <v>6</v>
      </c>
      <c r="B246" s="160">
        <v>45702</v>
      </c>
      <c r="C246" s="203" t="s">
        <v>69</v>
      </c>
      <c r="D246" s="163" t="s">
        <v>57</v>
      </c>
      <c r="E246" s="185">
        <v>0.875</v>
      </c>
      <c r="F246" s="185">
        <v>0.91666666666666696</v>
      </c>
      <c r="G246" s="194">
        <f t="shared" si="9"/>
        <v>13</v>
      </c>
      <c r="H246" s="163">
        <v>11</v>
      </c>
      <c r="I246" s="163">
        <v>2</v>
      </c>
      <c r="J246" s="164"/>
      <c r="K246" s="165"/>
      <c r="L246" s="164"/>
      <c r="M246" s="164"/>
    </row>
    <row r="247" spans="1:13" ht="15.6" x14ac:dyDescent="0.3">
      <c r="A247" s="159">
        <f t="shared" si="10"/>
        <v>6</v>
      </c>
      <c r="B247" s="160">
        <v>45702</v>
      </c>
      <c r="C247" s="203" t="s">
        <v>69</v>
      </c>
      <c r="D247" s="163" t="s">
        <v>57</v>
      </c>
      <c r="E247" s="185">
        <v>0.91666666666666696</v>
      </c>
      <c r="F247" s="185">
        <v>0.95833333333333304</v>
      </c>
      <c r="G247" s="194">
        <f t="shared" si="9"/>
        <v>10</v>
      </c>
      <c r="H247" s="163">
        <v>8</v>
      </c>
      <c r="I247" s="163">
        <v>2</v>
      </c>
      <c r="J247" s="164"/>
      <c r="K247" s="165"/>
      <c r="L247" s="164"/>
      <c r="M247" s="164"/>
    </row>
    <row r="248" spans="1:13" ht="15.6" x14ac:dyDescent="0.3">
      <c r="A248" s="159">
        <f t="shared" si="10"/>
        <v>6</v>
      </c>
      <c r="B248" s="160">
        <v>45702</v>
      </c>
      <c r="C248" s="203" t="s">
        <v>69</v>
      </c>
      <c r="D248" s="163" t="s">
        <v>57</v>
      </c>
      <c r="E248" s="185">
        <v>0.95833333333333304</v>
      </c>
      <c r="F248" s="185">
        <v>0</v>
      </c>
      <c r="G248" s="194">
        <f t="shared" si="9"/>
        <v>6</v>
      </c>
      <c r="H248" s="163">
        <v>6</v>
      </c>
      <c r="I248" s="163">
        <v>0</v>
      </c>
      <c r="J248" s="164"/>
      <c r="K248" s="165"/>
      <c r="L248" s="164"/>
      <c r="M248" s="164"/>
    </row>
    <row r="249" spans="1:13" ht="15.6" x14ac:dyDescent="0.3">
      <c r="A249" s="175">
        <f t="shared" si="10"/>
        <v>7</v>
      </c>
      <c r="B249" s="176">
        <v>45703</v>
      </c>
      <c r="C249" s="177" t="s">
        <v>69</v>
      </c>
      <c r="D249" s="178" t="s">
        <v>57</v>
      </c>
      <c r="E249" s="179">
        <v>0</v>
      </c>
      <c r="F249" s="179">
        <v>4.1666666666666699E-2</v>
      </c>
      <c r="G249" s="180">
        <f t="shared" si="9"/>
        <v>5</v>
      </c>
      <c r="H249" s="180">
        <v>5</v>
      </c>
      <c r="I249" s="180">
        <v>0</v>
      </c>
      <c r="J249" s="164"/>
      <c r="K249" s="165"/>
      <c r="L249" s="164"/>
      <c r="M249" s="164"/>
    </row>
    <row r="250" spans="1:13" ht="15.6" x14ac:dyDescent="0.3">
      <c r="A250" s="175">
        <f t="shared" si="10"/>
        <v>7</v>
      </c>
      <c r="B250" s="176">
        <v>45703</v>
      </c>
      <c r="C250" s="177" t="s">
        <v>69</v>
      </c>
      <c r="D250" s="178" t="s">
        <v>57</v>
      </c>
      <c r="E250" s="181">
        <v>4.1666666666666699E-2</v>
      </c>
      <c r="F250" s="181">
        <v>8.3333333333333301E-2</v>
      </c>
      <c r="G250" s="180">
        <f t="shared" si="9"/>
        <v>1</v>
      </c>
      <c r="H250" s="178">
        <v>1</v>
      </c>
      <c r="I250" s="178">
        <v>0</v>
      </c>
      <c r="J250" s="164"/>
      <c r="K250" s="165"/>
      <c r="L250" s="164"/>
      <c r="M250" s="164"/>
    </row>
    <row r="251" spans="1:13" ht="15.6" x14ac:dyDescent="0.3">
      <c r="A251" s="175">
        <f t="shared" si="10"/>
        <v>7</v>
      </c>
      <c r="B251" s="176">
        <v>45703</v>
      </c>
      <c r="C251" s="177" t="s">
        <v>69</v>
      </c>
      <c r="D251" s="178" t="s">
        <v>57</v>
      </c>
      <c r="E251" s="181">
        <v>8.3333333333333301E-2</v>
      </c>
      <c r="F251" s="181">
        <v>0.125</v>
      </c>
      <c r="G251" s="180">
        <f t="shared" si="9"/>
        <v>1</v>
      </c>
      <c r="H251" s="178">
        <v>1</v>
      </c>
      <c r="I251" s="178">
        <v>0</v>
      </c>
      <c r="J251" s="164"/>
      <c r="K251" s="165"/>
      <c r="L251" s="164"/>
      <c r="M251" s="164"/>
    </row>
    <row r="252" spans="1:13" ht="15.6" x14ac:dyDescent="0.3">
      <c r="A252" s="175">
        <f t="shared" si="10"/>
        <v>7</v>
      </c>
      <c r="B252" s="176">
        <v>45703</v>
      </c>
      <c r="C252" s="177" t="s">
        <v>69</v>
      </c>
      <c r="D252" s="178" t="s">
        <v>57</v>
      </c>
      <c r="E252" s="181">
        <v>0.125</v>
      </c>
      <c r="F252" s="181">
        <v>0.16666666666666699</v>
      </c>
      <c r="G252" s="180">
        <f t="shared" si="9"/>
        <v>2</v>
      </c>
      <c r="H252" s="178">
        <v>2</v>
      </c>
      <c r="I252" s="178">
        <v>0</v>
      </c>
      <c r="J252" s="164"/>
      <c r="K252" s="165"/>
      <c r="L252" s="164"/>
      <c r="M252" s="164"/>
    </row>
    <row r="253" spans="1:13" ht="15.6" x14ac:dyDescent="0.3">
      <c r="A253" s="175">
        <f t="shared" si="10"/>
        <v>7</v>
      </c>
      <c r="B253" s="176">
        <v>45703</v>
      </c>
      <c r="C253" s="177" t="s">
        <v>69</v>
      </c>
      <c r="D253" s="178" t="s">
        <v>57</v>
      </c>
      <c r="E253" s="181">
        <v>0.16666666666666699</v>
      </c>
      <c r="F253" s="181">
        <v>0.20833333333333301</v>
      </c>
      <c r="G253" s="180">
        <f t="shared" si="9"/>
        <v>9</v>
      </c>
      <c r="H253" s="178">
        <v>9</v>
      </c>
      <c r="I253" s="178">
        <v>0</v>
      </c>
      <c r="J253" s="164"/>
      <c r="K253" s="165"/>
      <c r="L253" s="164"/>
      <c r="M253" s="164"/>
    </row>
    <row r="254" spans="1:13" ht="15.6" x14ac:dyDescent="0.3">
      <c r="A254" s="175">
        <f t="shared" si="10"/>
        <v>7</v>
      </c>
      <c r="B254" s="176">
        <v>45703</v>
      </c>
      <c r="C254" s="177" t="s">
        <v>69</v>
      </c>
      <c r="D254" s="178" t="s">
        <v>57</v>
      </c>
      <c r="E254" s="181">
        <v>0.20833333333333301</v>
      </c>
      <c r="F254" s="181">
        <v>0.25</v>
      </c>
      <c r="G254" s="180">
        <f t="shared" si="9"/>
        <v>24</v>
      </c>
      <c r="H254" s="178">
        <v>23</v>
      </c>
      <c r="I254" s="178">
        <v>1</v>
      </c>
      <c r="J254" s="164"/>
      <c r="K254" s="165"/>
      <c r="L254" s="164"/>
      <c r="M254" s="164"/>
    </row>
    <row r="255" spans="1:13" ht="15.6" x14ac:dyDescent="0.3">
      <c r="A255" s="175">
        <f t="shared" si="10"/>
        <v>7</v>
      </c>
      <c r="B255" s="176">
        <v>45703</v>
      </c>
      <c r="C255" s="177" t="s">
        <v>69</v>
      </c>
      <c r="D255" s="178" t="s">
        <v>57</v>
      </c>
      <c r="E255" s="181">
        <v>0.25</v>
      </c>
      <c r="F255" s="181">
        <v>0.29166666666666702</v>
      </c>
      <c r="G255" s="180">
        <f t="shared" si="9"/>
        <v>36</v>
      </c>
      <c r="H255" s="178">
        <v>30</v>
      </c>
      <c r="I255" s="178">
        <v>6</v>
      </c>
      <c r="J255" s="164"/>
      <c r="K255" s="165"/>
      <c r="L255" s="164"/>
      <c r="M255" s="164"/>
    </row>
    <row r="256" spans="1:13" ht="15.6" x14ac:dyDescent="0.3">
      <c r="A256" s="175">
        <f t="shared" si="10"/>
        <v>7</v>
      </c>
      <c r="B256" s="176">
        <v>45703</v>
      </c>
      <c r="C256" s="177" t="s">
        <v>69</v>
      </c>
      <c r="D256" s="178" t="s">
        <v>57</v>
      </c>
      <c r="E256" s="181">
        <v>0.29166666666666702</v>
      </c>
      <c r="F256" s="181">
        <v>0.33333333333333298</v>
      </c>
      <c r="G256" s="180">
        <f t="shared" si="9"/>
        <v>67</v>
      </c>
      <c r="H256" s="178">
        <v>57</v>
      </c>
      <c r="I256" s="178">
        <v>10</v>
      </c>
      <c r="J256" s="164"/>
      <c r="K256" s="165"/>
      <c r="L256" s="164"/>
      <c r="M256" s="164"/>
    </row>
    <row r="257" spans="1:13" ht="15.6" x14ac:dyDescent="0.3">
      <c r="A257" s="175">
        <f t="shared" si="10"/>
        <v>7</v>
      </c>
      <c r="B257" s="176">
        <v>45703</v>
      </c>
      <c r="C257" s="177" t="s">
        <v>69</v>
      </c>
      <c r="D257" s="178" t="s">
        <v>57</v>
      </c>
      <c r="E257" s="181">
        <v>0.33333333333333298</v>
      </c>
      <c r="F257" s="181">
        <v>0.375</v>
      </c>
      <c r="G257" s="180">
        <f t="shared" si="9"/>
        <v>91</v>
      </c>
      <c r="H257" s="178">
        <v>73</v>
      </c>
      <c r="I257" s="178">
        <v>18</v>
      </c>
      <c r="J257" s="164"/>
      <c r="K257" s="165"/>
      <c r="L257" s="164"/>
      <c r="M257" s="164"/>
    </row>
    <row r="258" spans="1:13" ht="15.6" x14ac:dyDescent="0.3">
      <c r="A258" s="175">
        <f t="shared" si="10"/>
        <v>7</v>
      </c>
      <c r="B258" s="176">
        <v>45703</v>
      </c>
      <c r="C258" s="177" t="s">
        <v>69</v>
      </c>
      <c r="D258" s="178" t="s">
        <v>57</v>
      </c>
      <c r="E258" s="181">
        <v>0.375</v>
      </c>
      <c r="F258" s="181">
        <v>0.41666666666666702</v>
      </c>
      <c r="G258" s="180">
        <f t="shared" si="9"/>
        <v>86</v>
      </c>
      <c r="H258" s="178">
        <v>73</v>
      </c>
      <c r="I258" s="178">
        <v>13</v>
      </c>
      <c r="J258" s="164"/>
      <c r="K258" s="165"/>
      <c r="L258" s="164"/>
      <c r="M258" s="164"/>
    </row>
    <row r="259" spans="1:13" ht="15.6" x14ac:dyDescent="0.3">
      <c r="A259" s="175">
        <f t="shared" si="10"/>
        <v>7</v>
      </c>
      <c r="B259" s="176">
        <v>45703</v>
      </c>
      <c r="C259" s="177" t="s">
        <v>69</v>
      </c>
      <c r="D259" s="178" t="s">
        <v>57</v>
      </c>
      <c r="E259" s="181">
        <v>0.41666666666666702</v>
      </c>
      <c r="F259" s="181">
        <v>0.45833333333333298</v>
      </c>
      <c r="G259" s="180">
        <f t="shared" si="9"/>
        <v>54</v>
      </c>
      <c r="H259" s="178">
        <v>49</v>
      </c>
      <c r="I259" s="178">
        <v>5</v>
      </c>
      <c r="J259" s="164"/>
      <c r="K259" s="165"/>
      <c r="L259" s="164"/>
      <c r="M259" s="164"/>
    </row>
    <row r="260" spans="1:13" ht="15.6" x14ac:dyDescent="0.3">
      <c r="A260" s="175">
        <f t="shared" si="10"/>
        <v>7</v>
      </c>
      <c r="B260" s="176">
        <v>45703</v>
      </c>
      <c r="C260" s="177" t="s">
        <v>69</v>
      </c>
      <c r="D260" s="178" t="s">
        <v>57</v>
      </c>
      <c r="E260" s="181">
        <v>0.45833333333333298</v>
      </c>
      <c r="F260" s="181">
        <v>0.5</v>
      </c>
      <c r="G260" s="180">
        <f t="shared" si="9"/>
        <v>55</v>
      </c>
      <c r="H260" s="178">
        <v>47</v>
      </c>
      <c r="I260" s="178">
        <v>8</v>
      </c>
      <c r="J260" s="164"/>
      <c r="K260" s="165"/>
      <c r="L260" s="164"/>
      <c r="M260" s="164"/>
    </row>
    <row r="261" spans="1:13" ht="15.6" x14ac:dyDescent="0.3">
      <c r="A261" s="175">
        <f t="shared" si="10"/>
        <v>7</v>
      </c>
      <c r="B261" s="176">
        <v>45703</v>
      </c>
      <c r="C261" s="177" t="s">
        <v>69</v>
      </c>
      <c r="D261" s="178" t="s">
        <v>57</v>
      </c>
      <c r="E261" s="181">
        <v>0.5</v>
      </c>
      <c r="F261" s="181">
        <v>0.54166666666666696</v>
      </c>
      <c r="G261" s="180">
        <f t="shared" si="9"/>
        <v>52</v>
      </c>
      <c r="H261" s="178">
        <v>42</v>
      </c>
      <c r="I261" s="178">
        <v>10</v>
      </c>
      <c r="J261" s="164"/>
      <c r="K261" s="165"/>
      <c r="L261" s="164"/>
      <c r="M261" s="164"/>
    </row>
    <row r="262" spans="1:13" ht="15.6" x14ac:dyDescent="0.3">
      <c r="A262" s="175">
        <f t="shared" si="10"/>
        <v>7</v>
      </c>
      <c r="B262" s="176">
        <v>45703</v>
      </c>
      <c r="C262" s="177" t="s">
        <v>69</v>
      </c>
      <c r="D262" s="178" t="s">
        <v>57</v>
      </c>
      <c r="E262" s="181">
        <v>0.54166666666666696</v>
      </c>
      <c r="F262" s="181">
        <v>0.58333333333333304</v>
      </c>
      <c r="G262" s="180">
        <f t="shared" si="9"/>
        <v>47</v>
      </c>
      <c r="H262" s="178">
        <v>41</v>
      </c>
      <c r="I262" s="178">
        <v>6</v>
      </c>
      <c r="J262" s="164"/>
      <c r="K262" s="165"/>
      <c r="L262" s="164"/>
      <c r="M262" s="164"/>
    </row>
    <row r="263" spans="1:13" ht="15.6" x14ac:dyDescent="0.3">
      <c r="A263" s="175">
        <f t="shared" si="10"/>
        <v>7</v>
      </c>
      <c r="B263" s="176">
        <v>45703</v>
      </c>
      <c r="C263" s="177" t="s">
        <v>69</v>
      </c>
      <c r="D263" s="178" t="s">
        <v>57</v>
      </c>
      <c r="E263" s="181">
        <v>0.58333333333333304</v>
      </c>
      <c r="F263" s="181">
        <v>0.625</v>
      </c>
      <c r="G263" s="180">
        <f t="shared" si="9"/>
        <v>39</v>
      </c>
      <c r="H263" s="178">
        <v>34</v>
      </c>
      <c r="I263" s="178">
        <v>5</v>
      </c>
      <c r="J263" s="164"/>
      <c r="K263" s="165"/>
      <c r="L263" s="164"/>
      <c r="M263" s="164"/>
    </row>
    <row r="264" spans="1:13" ht="15.6" x14ac:dyDescent="0.3">
      <c r="A264" s="175">
        <f t="shared" si="10"/>
        <v>7</v>
      </c>
      <c r="B264" s="176">
        <v>45703</v>
      </c>
      <c r="C264" s="177" t="s">
        <v>69</v>
      </c>
      <c r="D264" s="178" t="s">
        <v>57</v>
      </c>
      <c r="E264" s="181">
        <v>0.625</v>
      </c>
      <c r="F264" s="181">
        <v>0.66666666666666696</v>
      </c>
      <c r="G264" s="180">
        <f t="shared" si="9"/>
        <v>47</v>
      </c>
      <c r="H264" s="178">
        <v>38</v>
      </c>
      <c r="I264" s="178">
        <v>9</v>
      </c>
      <c r="J264" s="164"/>
      <c r="K264" s="165"/>
      <c r="L264" s="164"/>
      <c r="M264" s="164"/>
    </row>
    <row r="265" spans="1:13" ht="15.6" x14ac:dyDescent="0.3">
      <c r="A265" s="175">
        <f t="shared" si="10"/>
        <v>7</v>
      </c>
      <c r="B265" s="176">
        <v>45703</v>
      </c>
      <c r="C265" s="177" t="s">
        <v>69</v>
      </c>
      <c r="D265" s="178" t="s">
        <v>57</v>
      </c>
      <c r="E265" s="181">
        <v>0.66666666666666696</v>
      </c>
      <c r="F265" s="181">
        <v>0.70833333333333304</v>
      </c>
      <c r="G265" s="180">
        <f t="shared" si="9"/>
        <v>45</v>
      </c>
      <c r="H265" s="178">
        <v>37</v>
      </c>
      <c r="I265" s="178">
        <v>8</v>
      </c>
      <c r="J265" s="164"/>
      <c r="K265" s="165"/>
      <c r="L265" s="164"/>
      <c r="M265" s="164"/>
    </row>
    <row r="266" spans="1:13" ht="15.6" x14ac:dyDescent="0.3">
      <c r="A266" s="175">
        <f t="shared" si="10"/>
        <v>7</v>
      </c>
      <c r="B266" s="176">
        <v>45703</v>
      </c>
      <c r="C266" s="177" t="s">
        <v>69</v>
      </c>
      <c r="D266" s="178" t="s">
        <v>57</v>
      </c>
      <c r="E266" s="181">
        <v>0.70833333333333304</v>
      </c>
      <c r="F266" s="181">
        <v>0.75</v>
      </c>
      <c r="G266" s="180">
        <f t="shared" si="9"/>
        <v>32</v>
      </c>
      <c r="H266" s="178">
        <v>28</v>
      </c>
      <c r="I266" s="178">
        <v>4</v>
      </c>
      <c r="J266" s="164"/>
      <c r="K266" s="165"/>
      <c r="L266" s="164"/>
      <c r="M266" s="164"/>
    </row>
    <row r="267" spans="1:13" ht="15.6" x14ac:dyDescent="0.3">
      <c r="A267" s="175">
        <f t="shared" si="10"/>
        <v>7</v>
      </c>
      <c r="B267" s="176">
        <v>45703</v>
      </c>
      <c r="C267" s="177" t="s">
        <v>69</v>
      </c>
      <c r="D267" s="178" t="s">
        <v>57</v>
      </c>
      <c r="E267" s="181">
        <v>0.75</v>
      </c>
      <c r="F267" s="181">
        <v>0.79166666666666696</v>
      </c>
      <c r="G267" s="180">
        <f t="shared" si="9"/>
        <v>35</v>
      </c>
      <c r="H267" s="178">
        <v>33</v>
      </c>
      <c r="I267" s="178">
        <v>2</v>
      </c>
      <c r="J267" s="164"/>
      <c r="K267" s="165"/>
      <c r="L267" s="164"/>
      <c r="M267" s="164"/>
    </row>
    <row r="268" spans="1:13" ht="15.6" x14ac:dyDescent="0.3">
      <c r="A268" s="175">
        <f t="shared" si="10"/>
        <v>7</v>
      </c>
      <c r="B268" s="176">
        <v>45703</v>
      </c>
      <c r="C268" s="177" t="s">
        <v>69</v>
      </c>
      <c r="D268" s="178" t="s">
        <v>57</v>
      </c>
      <c r="E268" s="181">
        <v>0.79166666666666696</v>
      </c>
      <c r="F268" s="181">
        <v>0.83333333333333304</v>
      </c>
      <c r="G268" s="180">
        <f t="shared" si="9"/>
        <v>19</v>
      </c>
      <c r="H268" s="178">
        <v>17</v>
      </c>
      <c r="I268" s="178">
        <v>2</v>
      </c>
      <c r="J268" s="164"/>
      <c r="K268" s="165"/>
      <c r="L268" s="164"/>
      <c r="M268" s="164"/>
    </row>
    <row r="269" spans="1:13" ht="15.6" x14ac:dyDescent="0.3">
      <c r="A269" s="175">
        <f t="shared" si="10"/>
        <v>7</v>
      </c>
      <c r="B269" s="176">
        <v>45703</v>
      </c>
      <c r="C269" s="177" t="s">
        <v>69</v>
      </c>
      <c r="D269" s="178" t="s">
        <v>57</v>
      </c>
      <c r="E269" s="181">
        <v>0.83333333333333304</v>
      </c>
      <c r="F269" s="181">
        <v>0.875</v>
      </c>
      <c r="G269" s="180">
        <f t="shared" si="9"/>
        <v>19</v>
      </c>
      <c r="H269" s="178">
        <v>17</v>
      </c>
      <c r="I269" s="178">
        <v>2</v>
      </c>
      <c r="J269" s="164"/>
      <c r="K269" s="165"/>
      <c r="L269" s="164"/>
      <c r="M269" s="164"/>
    </row>
    <row r="270" spans="1:13" ht="15.6" x14ac:dyDescent="0.3">
      <c r="A270" s="175">
        <f t="shared" si="10"/>
        <v>7</v>
      </c>
      <c r="B270" s="176">
        <v>45703</v>
      </c>
      <c r="C270" s="177" t="s">
        <v>69</v>
      </c>
      <c r="D270" s="178" t="s">
        <v>57</v>
      </c>
      <c r="E270" s="181">
        <v>0.875</v>
      </c>
      <c r="F270" s="181">
        <v>0.91666666666666696</v>
      </c>
      <c r="G270" s="180">
        <f t="shared" si="9"/>
        <v>13</v>
      </c>
      <c r="H270" s="178">
        <v>11</v>
      </c>
      <c r="I270" s="178">
        <v>2</v>
      </c>
      <c r="J270" s="164"/>
      <c r="K270" s="165"/>
      <c r="L270" s="164"/>
      <c r="M270" s="164"/>
    </row>
    <row r="271" spans="1:13" ht="15.6" x14ac:dyDescent="0.3">
      <c r="A271" s="175">
        <f t="shared" si="10"/>
        <v>7</v>
      </c>
      <c r="B271" s="176">
        <v>45703</v>
      </c>
      <c r="C271" s="177" t="s">
        <v>69</v>
      </c>
      <c r="D271" s="178" t="s">
        <v>57</v>
      </c>
      <c r="E271" s="181">
        <v>0.91666666666666696</v>
      </c>
      <c r="F271" s="181">
        <v>0.95833333333333304</v>
      </c>
      <c r="G271" s="180">
        <f t="shared" si="9"/>
        <v>8</v>
      </c>
      <c r="H271" s="178">
        <v>7</v>
      </c>
      <c r="I271" s="178">
        <v>1</v>
      </c>
      <c r="J271" s="164"/>
      <c r="K271" s="165"/>
      <c r="L271" s="164"/>
      <c r="M271" s="164"/>
    </row>
    <row r="272" spans="1:13" ht="15.6" x14ac:dyDescent="0.3">
      <c r="A272" s="175">
        <f t="shared" si="10"/>
        <v>7</v>
      </c>
      <c r="B272" s="176">
        <v>45703</v>
      </c>
      <c r="C272" s="177" t="s">
        <v>69</v>
      </c>
      <c r="D272" s="178" t="s">
        <v>57</v>
      </c>
      <c r="E272" s="181">
        <v>0.95833333333333304</v>
      </c>
      <c r="F272" s="181">
        <v>0</v>
      </c>
      <c r="G272" s="180">
        <f t="shared" si="9"/>
        <v>5</v>
      </c>
      <c r="H272" s="178">
        <v>5</v>
      </c>
      <c r="I272" s="178">
        <v>0</v>
      </c>
      <c r="J272" s="164"/>
      <c r="K272" s="165"/>
      <c r="L272" s="164"/>
      <c r="M272" s="164"/>
    </row>
    <row r="273" spans="1:13" ht="15.6" x14ac:dyDescent="0.3">
      <c r="A273" s="159">
        <f t="shared" si="10"/>
        <v>1</v>
      </c>
      <c r="B273" s="182">
        <v>45704</v>
      </c>
      <c r="C273" s="203" t="s">
        <v>69</v>
      </c>
      <c r="D273" s="183" t="s">
        <v>57</v>
      </c>
      <c r="E273" s="184">
        <v>0</v>
      </c>
      <c r="F273" s="184">
        <v>4.1666666666666699E-2</v>
      </c>
      <c r="G273" s="194">
        <f t="shared" si="9"/>
        <v>4</v>
      </c>
      <c r="H273" s="183">
        <v>4</v>
      </c>
      <c r="I273" s="183">
        <v>0</v>
      </c>
      <c r="J273" s="164"/>
      <c r="K273" s="165"/>
      <c r="L273" s="164"/>
      <c r="M273" s="164"/>
    </row>
    <row r="274" spans="1:13" ht="15.6" x14ac:dyDescent="0.3">
      <c r="A274" s="159">
        <f t="shared" si="10"/>
        <v>1</v>
      </c>
      <c r="B274" s="182">
        <v>45704</v>
      </c>
      <c r="C274" s="203" t="s">
        <v>69</v>
      </c>
      <c r="D274" s="183" t="s">
        <v>57</v>
      </c>
      <c r="E274" s="184">
        <v>4.1666666666666699E-2</v>
      </c>
      <c r="F274" s="184">
        <v>8.3333333333333301E-2</v>
      </c>
      <c r="G274" s="194">
        <f t="shared" si="9"/>
        <v>2</v>
      </c>
      <c r="H274" s="183">
        <v>2</v>
      </c>
      <c r="I274" s="183">
        <v>0</v>
      </c>
      <c r="J274" s="164"/>
      <c r="K274" s="165"/>
      <c r="L274" s="164"/>
      <c r="M274" s="164"/>
    </row>
    <row r="275" spans="1:13" ht="15.6" x14ac:dyDescent="0.3">
      <c r="A275" s="159">
        <f t="shared" si="10"/>
        <v>1</v>
      </c>
      <c r="B275" s="182">
        <v>45704</v>
      </c>
      <c r="C275" s="203" t="s">
        <v>69</v>
      </c>
      <c r="D275" s="183" t="s">
        <v>57</v>
      </c>
      <c r="E275" s="184">
        <v>8.3333333333333301E-2</v>
      </c>
      <c r="F275" s="184">
        <v>0.125</v>
      </c>
      <c r="G275" s="194">
        <f t="shared" ref="G275:G338" si="11">H275+I275</f>
        <v>1</v>
      </c>
      <c r="H275" s="183">
        <v>1</v>
      </c>
      <c r="I275" s="183">
        <v>0</v>
      </c>
      <c r="J275" s="164"/>
      <c r="K275" s="165"/>
      <c r="L275" s="164"/>
      <c r="M275" s="164"/>
    </row>
    <row r="276" spans="1:13" ht="15.6" x14ac:dyDescent="0.3">
      <c r="A276" s="159">
        <f t="shared" si="10"/>
        <v>1</v>
      </c>
      <c r="B276" s="182">
        <v>45704</v>
      </c>
      <c r="C276" s="203" t="s">
        <v>69</v>
      </c>
      <c r="D276" s="183" t="s">
        <v>57</v>
      </c>
      <c r="E276" s="184">
        <v>0.125</v>
      </c>
      <c r="F276" s="184">
        <v>0.16666666666666699</v>
      </c>
      <c r="G276" s="194">
        <f t="shared" si="11"/>
        <v>2</v>
      </c>
      <c r="H276" s="183">
        <v>2</v>
      </c>
      <c r="I276" s="183">
        <v>0</v>
      </c>
      <c r="J276" s="164"/>
      <c r="K276" s="165"/>
      <c r="L276" s="164"/>
      <c r="M276" s="164"/>
    </row>
    <row r="277" spans="1:13" ht="15.6" x14ac:dyDescent="0.3">
      <c r="A277" s="159">
        <f t="shared" si="10"/>
        <v>1</v>
      </c>
      <c r="B277" s="182">
        <v>45704</v>
      </c>
      <c r="C277" s="203" t="s">
        <v>69</v>
      </c>
      <c r="D277" s="183" t="s">
        <v>57</v>
      </c>
      <c r="E277" s="184">
        <v>0.16666666666666699</v>
      </c>
      <c r="F277" s="184">
        <v>0.20833333333333301</v>
      </c>
      <c r="G277" s="194">
        <f t="shared" si="11"/>
        <v>2</v>
      </c>
      <c r="H277" s="183">
        <v>2</v>
      </c>
      <c r="I277" s="183">
        <v>0</v>
      </c>
      <c r="J277" s="164"/>
      <c r="K277" s="165"/>
      <c r="L277" s="164"/>
      <c r="M277" s="164"/>
    </row>
    <row r="278" spans="1:13" ht="15.6" x14ac:dyDescent="0.3">
      <c r="A278" s="159">
        <f t="shared" si="10"/>
        <v>1</v>
      </c>
      <c r="B278" s="182">
        <v>45704</v>
      </c>
      <c r="C278" s="203" t="s">
        <v>69</v>
      </c>
      <c r="D278" s="183" t="s">
        <v>57</v>
      </c>
      <c r="E278" s="184">
        <v>0.20833333333333301</v>
      </c>
      <c r="F278" s="184">
        <v>0.25</v>
      </c>
      <c r="G278" s="194">
        <f t="shared" si="11"/>
        <v>16</v>
      </c>
      <c r="H278" s="183">
        <v>15</v>
      </c>
      <c r="I278" s="183">
        <v>1</v>
      </c>
      <c r="J278" s="164"/>
      <c r="K278" s="165"/>
      <c r="L278" s="164"/>
      <c r="M278" s="164"/>
    </row>
    <row r="279" spans="1:13" ht="15.6" x14ac:dyDescent="0.3">
      <c r="A279" s="159">
        <f t="shared" si="10"/>
        <v>1</v>
      </c>
      <c r="B279" s="182">
        <v>45704</v>
      </c>
      <c r="C279" s="203" t="s">
        <v>69</v>
      </c>
      <c r="D279" s="183" t="s">
        <v>57</v>
      </c>
      <c r="E279" s="184">
        <v>0.25</v>
      </c>
      <c r="F279" s="184">
        <v>0.29166666666666702</v>
      </c>
      <c r="G279" s="194">
        <f t="shared" si="11"/>
        <v>15</v>
      </c>
      <c r="H279" s="183">
        <v>12</v>
      </c>
      <c r="I279" s="183">
        <v>3</v>
      </c>
      <c r="J279" s="164"/>
      <c r="K279" s="165"/>
      <c r="L279" s="164"/>
      <c r="M279" s="164"/>
    </row>
    <row r="280" spans="1:13" ht="15.6" x14ac:dyDescent="0.3">
      <c r="A280" s="159">
        <f t="shared" si="10"/>
        <v>1</v>
      </c>
      <c r="B280" s="182">
        <v>45704</v>
      </c>
      <c r="C280" s="203" t="s">
        <v>69</v>
      </c>
      <c r="D280" s="183" t="s">
        <v>57</v>
      </c>
      <c r="E280" s="184">
        <v>0.29166666666666702</v>
      </c>
      <c r="F280" s="184">
        <v>0.33333333333333298</v>
      </c>
      <c r="G280" s="194">
        <f t="shared" si="11"/>
        <v>28</v>
      </c>
      <c r="H280" s="183">
        <v>23</v>
      </c>
      <c r="I280" s="183">
        <v>5</v>
      </c>
      <c r="J280" s="164"/>
      <c r="K280" s="165"/>
      <c r="L280" s="164"/>
      <c r="M280" s="164"/>
    </row>
    <row r="281" spans="1:13" ht="15.6" x14ac:dyDescent="0.3">
      <c r="A281" s="159">
        <f t="shared" si="10"/>
        <v>1</v>
      </c>
      <c r="B281" s="182">
        <v>45704</v>
      </c>
      <c r="C281" s="203" t="s">
        <v>69</v>
      </c>
      <c r="D281" s="183" t="s">
        <v>57</v>
      </c>
      <c r="E281" s="184">
        <v>0.33333333333333298</v>
      </c>
      <c r="F281" s="184">
        <v>0.375</v>
      </c>
      <c r="G281" s="194">
        <f t="shared" si="11"/>
        <v>31</v>
      </c>
      <c r="H281" s="183">
        <v>29</v>
      </c>
      <c r="I281" s="183">
        <v>2</v>
      </c>
      <c r="J281" s="164"/>
      <c r="K281" s="165"/>
      <c r="L281" s="164"/>
      <c r="M281" s="164"/>
    </row>
    <row r="282" spans="1:13" ht="15.6" x14ac:dyDescent="0.3">
      <c r="A282" s="159">
        <f t="shared" si="10"/>
        <v>1</v>
      </c>
      <c r="B282" s="182">
        <v>45704</v>
      </c>
      <c r="C282" s="203" t="s">
        <v>69</v>
      </c>
      <c r="D282" s="183" t="s">
        <v>57</v>
      </c>
      <c r="E282" s="184">
        <v>0.375</v>
      </c>
      <c r="F282" s="184">
        <v>0.41666666666666702</v>
      </c>
      <c r="G282" s="194">
        <f t="shared" si="11"/>
        <v>25</v>
      </c>
      <c r="H282" s="183">
        <v>23</v>
      </c>
      <c r="I282" s="183">
        <v>2</v>
      </c>
      <c r="J282" s="164"/>
      <c r="K282" s="165"/>
      <c r="L282" s="164"/>
      <c r="M282" s="164"/>
    </row>
    <row r="283" spans="1:13" ht="15.6" x14ac:dyDescent="0.3">
      <c r="A283" s="159">
        <f t="shared" si="10"/>
        <v>1</v>
      </c>
      <c r="B283" s="182">
        <v>45704</v>
      </c>
      <c r="C283" s="203" t="s">
        <v>69</v>
      </c>
      <c r="D283" s="183" t="s">
        <v>57</v>
      </c>
      <c r="E283" s="184">
        <v>0.41666666666666702</v>
      </c>
      <c r="F283" s="184">
        <v>0.45833333333333298</v>
      </c>
      <c r="G283" s="194">
        <f t="shared" si="11"/>
        <v>29</v>
      </c>
      <c r="H283" s="183">
        <v>26</v>
      </c>
      <c r="I283" s="183">
        <v>3</v>
      </c>
      <c r="J283" s="164"/>
      <c r="K283" s="165"/>
      <c r="L283" s="164"/>
      <c r="M283" s="164"/>
    </row>
    <row r="284" spans="1:13" ht="15.6" x14ac:dyDescent="0.3">
      <c r="A284" s="159">
        <f t="shared" si="10"/>
        <v>1</v>
      </c>
      <c r="B284" s="182">
        <v>45704</v>
      </c>
      <c r="C284" s="203" t="s">
        <v>69</v>
      </c>
      <c r="D284" s="183" t="s">
        <v>57</v>
      </c>
      <c r="E284" s="184">
        <v>0.45833333333333298</v>
      </c>
      <c r="F284" s="184">
        <v>0.5</v>
      </c>
      <c r="G284" s="194">
        <f t="shared" si="11"/>
        <v>33</v>
      </c>
      <c r="H284" s="183">
        <v>29</v>
      </c>
      <c r="I284" s="183">
        <v>4</v>
      </c>
      <c r="J284" s="164"/>
      <c r="K284" s="165"/>
      <c r="L284" s="164"/>
      <c r="M284" s="164"/>
    </row>
    <row r="285" spans="1:13" ht="15.6" x14ac:dyDescent="0.3">
      <c r="A285" s="159">
        <f t="shared" si="10"/>
        <v>1</v>
      </c>
      <c r="B285" s="182">
        <v>45704</v>
      </c>
      <c r="C285" s="203" t="s">
        <v>69</v>
      </c>
      <c r="D285" s="183" t="s">
        <v>57</v>
      </c>
      <c r="E285" s="184">
        <v>0.5</v>
      </c>
      <c r="F285" s="184">
        <v>0.54166666666666696</v>
      </c>
      <c r="G285" s="194">
        <f t="shared" si="11"/>
        <v>24</v>
      </c>
      <c r="H285" s="183">
        <v>23</v>
      </c>
      <c r="I285" s="183">
        <v>1</v>
      </c>
      <c r="J285" s="164"/>
      <c r="K285" s="165"/>
      <c r="L285" s="164"/>
      <c r="M285" s="164"/>
    </row>
    <row r="286" spans="1:13" ht="15.6" x14ac:dyDescent="0.3">
      <c r="A286" s="159">
        <f t="shared" si="10"/>
        <v>1</v>
      </c>
      <c r="B286" s="182">
        <v>45704</v>
      </c>
      <c r="C286" s="203" t="s">
        <v>69</v>
      </c>
      <c r="D286" s="183" t="s">
        <v>57</v>
      </c>
      <c r="E286" s="184">
        <v>0.54166666666666696</v>
      </c>
      <c r="F286" s="184">
        <v>0.58333333333333304</v>
      </c>
      <c r="G286" s="194">
        <f t="shared" si="11"/>
        <v>53</v>
      </c>
      <c r="H286" s="183">
        <v>49</v>
      </c>
      <c r="I286" s="183">
        <v>4</v>
      </c>
      <c r="J286" s="164"/>
      <c r="K286" s="165"/>
      <c r="L286" s="164"/>
      <c r="M286" s="164"/>
    </row>
    <row r="287" spans="1:13" ht="15.6" x14ac:dyDescent="0.3">
      <c r="A287" s="159">
        <f t="shared" si="10"/>
        <v>1</v>
      </c>
      <c r="B287" s="182">
        <v>45704</v>
      </c>
      <c r="C287" s="203" t="s">
        <v>69</v>
      </c>
      <c r="D287" s="183" t="s">
        <v>57</v>
      </c>
      <c r="E287" s="184">
        <v>0.58333333333333304</v>
      </c>
      <c r="F287" s="184">
        <v>0.625</v>
      </c>
      <c r="G287" s="194">
        <f t="shared" si="11"/>
        <v>19</v>
      </c>
      <c r="H287" s="183">
        <v>17</v>
      </c>
      <c r="I287" s="183">
        <v>2</v>
      </c>
      <c r="J287" s="164"/>
      <c r="K287" s="165"/>
      <c r="L287" s="164"/>
      <c r="M287" s="164"/>
    </row>
    <row r="288" spans="1:13" ht="15.6" x14ac:dyDescent="0.3">
      <c r="A288" s="159">
        <f t="shared" si="10"/>
        <v>1</v>
      </c>
      <c r="B288" s="182">
        <v>45704</v>
      </c>
      <c r="C288" s="203" t="s">
        <v>69</v>
      </c>
      <c r="D288" s="183" t="s">
        <v>57</v>
      </c>
      <c r="E288" s="184">
        <v>0.625</v>
      </c>
      <c r="F288" s="184">
        <v>0.66666666666666696</v>
      </c>
      <c r="G288" s="194">
        <f t="shared" si="11"/>
        <v>29</v>
      </c>
      <c r="H288" s="183">
        <v>26</v>
      </c>
      <c r="I288" s="183">
        <v>3</v>
      </c>
      <c r="J288" s="164"/>
      <c r="K288" s="165"/>
      <c r="L288" s="164"/>
      <c r="M288" s="164"/>
    </row>
    <row r="289" spans="1:13" ht="15.6" x14ac:dyDescent="0.3">
      <c r="A289" s="159">
        <f t="shared" si="10"/>
        <v>1</v>
      </c>
      <c r="B289" s="182">
        <v>45704</v>
      </c>
      <c r="C289" s="203" t="s">
        <v>69</v>
      </c>
      <c r="D289" s="183" t="s">
        <v>57</v>
      </c>
      <c r="E289" s="184">
        <v>0.66666666666666696</v>
      </c>
      <c r="F289" s="184">
        <v>0.70833333333333304</v>
      </c>
      <c r="G289" s="194">
        <f t="shared" si="11"/>
        <v>36</v>
      </c>
      <c r="H289" s="183">
        <v>34</v>
      </c>
      <c r="I289" s="183">
        <v>2</v>
      </c>
      <c r="J289" s="164"/>
      <c r="K289" s="165"/>
      <c r="L289" s="164"/>
      <c r="M289" s="164"/>
    </row>
    <row r="290" spans="1:13" ht="15.6" x14ac:dyDescent="0.3">
      <c r="A290" s="159">
        <f t="shared" si="10"/>
        <v>1</v>
      </c>
      <c r="B290" s="182">
        <v>45704</v>
      </c>
      <c r="C290" s="203" t="s">
        <v>69</v>
      </c>
      <c r="D290" s="183" t="s">
        <v>57</v>
      </c>
      <c r="E290" s="184">
        <v>0.70833333333333304</v>
      </c>
      <c r="F290" s="184">
        <v>0.75</v>
      </c>
      <c r="G290" s="194">
        <f t="shared" si="11"/>
        <v>40</v>
      </c>
      <c r="H290" s="183">
        <v>36</v>
      </c>
      <c r="I290" s="183">
        <v>4</v>
      </c>
      <c r="J290" s="164"/>
      <c r="K290" s="165"/>
      <c r="L290" s="164"/>
      <c r="M290" s="164"/>
    </row>
    <row r="291" spans="1:13" ht="15.6" x14ac:dyDescent="0.3">
      <c r="A291" s="159">
        <f t="shared" si="10"/>
        <v>1</v>
      </c>
      <c r="B291" s="182">
        <v>45704</v>
      </c>
      <c r="C291" s="203" t="s">
        <v>69</v>
      </c>
      <c r="D291" s="183" t="s">
        <v>57</v>
      </c>
      <c r="E291" s="184">
        <v>0.75</v>
      </c>
      <c r="F291" s="184">
        <v>0.79166666666666696</v>
      </c>
      <c r="G291" s="194">
        <f t="shared" si="11"/>
        <v>24</v>
      </c>
      <c r="H291" s="183">
        <v>21</v>
      </c>
      <c r="I291" s="183">
        <v>3</v>
      </c>
      <c r="J291" s="164"/>
      <c r="K291" s="165"/>
      <c r="L291" s="164"/>
      <c r="M291" s="164"/>
    </row>
    <row r="292" spans="1:13" ht="15.6" x14ac:dyDescent="0.3">
      <c r="A292" s="159">
        <f t="shared" si="10"/>
        <v>1</v>
      </c>
      <c r="B292" s="182">
        <v>45704</v>
      </c>
      <c r="C292" s="203" t="s">
        <v>69</v>
      </c>
      <c r="D292" s="183" t="s">
        <v>57</v>
      </c>
      <c r="E292" s="184">
        <v>0.79166666666666696</v>
      </c>
      <c r="F292" s="184">
        <v>0.83333333333333304</v>
      </c>
      <c r="G292" s="194">
        <f t="shared" si="11"/>
        <v>19</v>
      </c>
      <c r="H292" s="183">
        <v>15</v>
      </c>
      <c r="I292" s="183">
        <v>4</v>
      </c>
      <c r="J292" s="164"/>
      <c r="K292" s="165"/>
      <c r="L292" s="164"/>
      <c r="M292" s="164"/>
    </row>
    <row r="293" spans="1:13" ht="15.6" x14ac:dyDescent="0.3">
      <c r="A293" s="159">
        <f t="shared" si="10"/>
        <v>1</v>
      </c>
      <c r="B293" s="182">
        <v>45704</v>
      </c>
      <c r="C293" s="203" t="s">
        <v>69</v>
      </c>
      <c r="D293" s="183" t="s">
        <v>57</v>
      </c>
      <c r="E293" s="184">
        <v>0.83333333333333304</v>
      </c>
      <c r="F293" s="184">
        <v>0.875</v>
      </c>
      <c r="G293" s="194">
        <f t="shared" si="11"/>
        <v>6</v>
      </c>
      <c r="H293" s="183">
        <v>5</v>
      </c>
      <c r="I293" s="183">
        <v>1</v>
      </c>
      <c r="J293" s="164"/>
      <c r="K293" s="165"/>
      <c r="L293" s="164"/>
      <c r="M293" s="164"/>
    </row>
    <row r="294" spans="1:13" ht="15.6" x14ac:dyDescent="0.3">
      <c r="A294" s="159">
        <f t="shared" si="10"/>
        <v>1</v>
      </c>
      <c r="B294" s="182">
        <v>45704</v>
      </c>
      <c r="C294" s="203" t="s">
        <v>69</v>
      </c>
      <c r="D294" s="183" t="s">
        <v>57</v>
      </c>
      <c r="E294" s="184">
        <v>0.875</v>
      </c>
      <c r="F294" s="184">
        <v>0.91666666666666696</v>
      </c>
      <c r="G294" s="194">
        <f t="shared" si="11"/>
        <v>11</v>
      </c>
      <c r="H294" s="183">
        <v>9</v>
      </c>
      <c r="I294" s="183">
        <v>2</v>
      </c>
      <c r="J294" s="164"/>
      <c r="K294" s="165"/>
      <c r="L294" s="164"/>
      <c r="M294" s="164"/>
    </row>
    <row r="295" spans="1:13" ht="15.6" x14ac:dyDescent="0.3">
      <c r="A295" s="159">
        <f t="shared" si="10"/>
        <v>1</v>
      </c>
      <c r="B295" s="182">
        <v>45704</v>
      </c>
      <c r="C295" s="203" t="s">
        <v>69</v>
      </c>
      <c r="D295" s="183" t="s">
        <v>57</v>
      </c>
      <c r="E295" s="184">
        <v>0.91666666666666696</v>
      </c>
      <c r="F295" s="184">
        <v>0.95833333333333304</v>
      </c>
      <c r="G295" s="194">
        <f t="shared" si="11"/>
        <v>5</v>
      </c>
      <c r="H295" s="183">
        <v>4</v>
      </c>
      <c r="I295" s="183">
        <v>1</v>
      </c>
      <c r="J295" s="164"/>
      <c r="K295" s="165"/>
      <c r="L295" s="164"/>
      <c r="M295" s="164"/>
    </row>
    <row r="296" spans="1:13" ht="15.6" x14ac:dyDescent="0.3">
      <c r="A296" s="159">
        <f t="shared" si="10"/>
        <v>1</v>
      </c>
      <c r="B296" s="182">
        <v>45704</v>
      </c>
      <c r="C296" s="203" t="s">
        <v>69</v>
      </c>
      <c r="D296" s="183" t="s">
        <v>57</v>
      </c>
      <c r="E296" s="184">
        <v>0.95833333333333304</v>
      </c>
      <c r="F296" s="184">
        <v>0</v>
      </c>
      <c r="G296" s="194">
        <f t="shared" si="11"/>
        <v>6</v>
      </c>
      <c r="H296" s="183">
        <v>6</v>
      </c>
      <c r="I296" s="183">
        <v>0</v>
      </c>
      <c r="J296" s="164"/>
      <c r="K296" s="165"/>
      <c r="L296" s="164"/>
      <c r="M296" s="164"/>
    </row>
    <row r="297" spans="1:13" ht="15.6" x14ac:dyDescent="0.3">
      <c r="A297" s="175">
        <f t="shared" si="10"/>
        <v>2</v>
      </c>
      <c r="B297" s="176">
        <v>45705</v>
      </c>
      <c r="C297" s="177" t="s">
        <v>69</v>
      </c>
      <c r="D297" s="178" t="s">
        <v>57</v>
      </c>
      <c r="E297" s="181">
        <v>0</v>
      </c>
      <c r="F297" s="181">
        <v>4.1666666666666699E-2</v>
      </c>
      <c r="G297" s="180">
        <f t="shared" si="11"/>
        <v>5</v>
      </c>
      <c r="H297" s="178">
        <v>5</v>
      </c>
      <c r="I297" s="178">
        <v>0</v>
      </c>
      <c r="J297" s="164"/>
      <c r="K297" s="165"/>
      <c r="L297" s="164"/>
      <c r="M297" s="164"/>
    </row>
    <row r="298" spans="1:13" ht="15.6" x14ac:dyDescent="0.3">
      <c r="A298" s="175">
        <f t="shared" si="10"/>
        <v>2</v>
      </c>
      <c r="B298" s="176">
        <v>45705</v>
      </c>
      <c r="C298" s="177" t="s">
        <v>69</v>
      </c>
      <c r="D298" s="178" t="s">
        <v>57</v>
      </c>
      <c r="E298" s="181">
        <v>4.1666666666666699E-2</v>
      </c>
      <c r="F298" s="181">
        <v>8.3333333333333301E-2</v>
      </c>
      <c r="G298" s="180">
        <f t="shared" si="11"/>
        <v>5</v>
      </c>
      <c r="H298" s="178">
        <v>2</v>
      </c>
      <c r="I298" s="178">
        <v>3</v>
      </c>
      <c r="J298" s="164"/>
      <c r="K298" s="165"/>
      <c r="L298" s="164"/>
      <c r="M298" s="164"/>
    </row>
    <row r="299" spans="1:13" ht="15.6" x14ac:dyDescent="0.3">
      <c r="A299" s="175">
        <f t="shared" si="10"/>
        <v>2</v>
      </c>
      <c r="B299" s="176">
        <v>45705</v>
      </c>
      <c r="C299" s="177" t="s">
        <v>69</v>
      </c>
      <c r="D299" s="178" t="s">
        <v>57</v>
      </c>
      <c r="E299" s="181">
        <v>8.3333333333333301E-2</v>
      </c>
      <c r="F299" s="181">
        <v>0.125</v>
      </c>
      <c r="G299" s="180">
        <f t="shared" si="11"/>
        <v>2</v>
      </c>
      <c r="H299" s="178">
        <v>2</v>
      </c>
      <c r="I299" s="178">
        <v>0</v>
      </c>
      <c r="J299" s="164"/>
      <c r="K299" s="165"/>
      <c r="L299" s="164"/>
      <c r="M299" s="164"/>
    </row>
    <row r="300" spans="1:13" ht="15.6" x14ac:dyDescent="0.3">
      <c r="A300" s="175">
        <f t="shared" si="10"/>
        <v>2</v>
      </c>
      <c r="B300" s="176">
        <v>45705</v>
      </c>
      <c r="C300" s="177" t="s">
        <v>69</v>
      </c>
      <c r="D300" s="178" t="s">
        <v>57</v>
      </c>
      <c r="E300" s="181">
        <v>0.125</v>
      </c>
      <c r="F300" s="181">
        <v>0.16666666666666699</v>
      </c>
      <c r="G300" s="180">
        <f t="shared" si="11"/>
        <v>2</v>
      </c>
      <c r="H300" s="178">
        <v>2</v>
      </c>
      <c r="I300" s="178">
        <v>0</v>
      </c>
      <c r="J300" s="164"/>
      <c r="K300" s="165"/>
      <c r="L300" s="164"/>
      <c r="M300" s="164"/>
    </row>
    <row r="301" spans="1:13" ht="15.6" x14ac:dyDescent="0.3">
      <c r="A301" s="175">
        <f t="shared" si="10"/>
        <v>2</v>
      </c>
      <c r="B301" s="176">
        <v>45705</v>
      </c>
      <c r="C301" s="177" t="s">
        <v>69</v>
      </c>
      <c r="D301" s="178" t="s">
        <v>57</v>
      </c>
      <c r="E301" s="181">
        <v>0.16666666666666699</v>
      </c>
      <c r="F301" s="181">
        <v>0.20833333333333301</v>
      </c>
      <c r="G301" s="180">
        <f t="shared" si="11"/>
        <v>1</v>
      </c>
      <c r="H301" s="178">
        <v>1</v>
      </c>
      <c r="I301" s="178">
        <v>0</v>
      </c>
      <c r="J301" s="164"/>
      <c r="K301" s="165"/>
      <c r="L301" s="164"/>
      <c r="M301" s="164"/>
    </row>
    <row r="302" spans="1:13" ht="15.6" x14ac:dyDescent="0.3">
      <c r="A302" s="175">
        <f t="shared" si="10"/>
        <v>2</v>
      </c>
      <c r="B302" s="176">
        <v>45705</v>
      </c>
      <c r="C302" s="177" t="s">
        <v>69</v>
      </c>
      <c r="D302" s="178" t="s">
        <v>57</v>
      </c>
      <c r="E302" s="181">
        <v>0.20833333333333301</v>
      </c>
      <c r="F302" s="181">
        <v>0.25</v>
      </c>
      <c r="G302" s="180">
        <f t="shared" si="11"/>
        <v>18</v>
      </c>
      <c r="H302" s="178">
        <v>16</v>
      </c>
      <c r="I302" s="178">
        <v>2</v>
      </c>
      <c r="J302" s="164"/>
      <c r="K302" s="165"/>
      <c r="L302" s="164"/>
      <c r="M302" s="164"/>
    </row>
    <row r="303" spans="1:13" ht="15.6" x14ac:dyDescent="0.3">
      <c r="A303" s="175">
        <f t="shared" si="10"/>
        <v>2</v>
      </c>
      <c r="B303" s="176">
        <v>45705</v>
      </c>
      <c r="C303" s="177" t="s">
        <v>69</v>
      </c>
      <c r="D303" s="178" t="s">
        <v>57</v>
      </c>
      <c r="E303" s="181">
        <v>0.25</v>
      </c>
      <c r="F303" s="181">
        <v>0.29166666666666702</v>
      </c>
      <c r="G303" s="180">
        <f t="shared" si="11"/>
        <v>59</v>
      </c>
      <c r="H303" s="178">
        <v>53</v>
      </c>
      <c r="I303" s="178">
        <v>6</v>
      </c>
      <c r="J303" s="164"/>
      <c r="K303" s="165"/>
      <c r="L303" s="164"/>
      <c r="M303" s="164"/>
    </row>
    <row r="304" spans="1:13" ht="15.6" x14ac:dyDescent="0.3">
      <c r="A304" s="175">
        <f t="shared" si="10"/>
        <v>2</v>
      </c>
      <c r="B304" s="176">
        <v>45705</v>
      </c>
      <c r="C304" s="177" t="s">
        <v>69</v>
      </c>
      <c r="D304" s="178" t="s">
        <v>57</v>
      </c>
      <c r="E304" s="181">
        <v>0.29166666666666702</v>
      </c>
      <c r="F304" s="181">
        <v>0.33333333333333298</v>
      </c>
      <c r="G304" s="180">
        <f t="shared" si="11"/>
        <v>142</v>
      </c>
      <c r="H304" s="178">
        <v>129</v>
      </c>
      <c r="I304" s="178">
        <v>13</v>
      </c>
      <c r="J304" s="164"/>
      <c r="K304" s="165"/>
      <c r="L304" s="164"/>
      <c r="M304" s="164"/>
    </row>
    <row r="305" spans="1:13" ht="15.6" x14ac:dyDescent="0.3">
      <c r="A305" s="175">
        <f t="shared" si="10"/>
        <v>2</v>
      </c>
      <c r="B305" s="176">
        <v>45705</v>
      </c>
      <c r="C305" s="177" t="s">
        <v>69</v>
      </c>
      <c r="D305" s="178" t="s">
        <v>57</v>
      </c>
      <c r="E305" s="181">
        <v>0.33333333333333298</v>
      </c>
      <c r="F305" s="181">
        <v>0.375</v>
      </c>
      <c r="G305" s="180">
        <f t="shared" si="11"/>
        <v>210</v>
      </c>
      <c r="H305" s="178">
        <v>182</v>
      </c>
      <c r="I305" s="178">
        <v>28</v>
      </c>
      <c r="J305" s="164"/>
      <c r="K305" s="165"/>
      <c r="L305" s="164"/>
      <c r="M305" s="164"/>
    </row>
    <row r="306" spans="1:13" ht="15.6" x14ac:dyDescent="0.3">
      <c r="A306" s="175">
        <f t="shared" si="10"/>
        <v>2</v>
      </c>
      <c r="B306" s="176">
        <v>45705</v>
      </c>
      <c r="C306" s="177" t="s">
        <v>69</v>
      </c>
      <c r="D306" s="178" t="s">
        <v>57</v>
      </c>
      <c r="E306" s="181">
        <v>0.375</v>
      </c>
      <c r="F306" s="181">
        <v>0.41666666666666702</v>
      </c>
      <c r="G306" s="180">
        <f t="shared" si="11"/>
        <v>135</v>
      </c>
      <c r="H306" s="178">
        <v>118</v>
      </c>
      <c r="I306" s="178">
        <v>17</v>
      </c>
      <c r="J306" s="164"/>
      <c r="K306" s="165"/>
      <c r="L306" s="164"/>
      <c r="M306" s="164"/>
    </row>
    <row r="307" spans="1:13" ht="15.6" x14ac:dyDescent="0.3">
      <c r="A307" s="175">
        <f t="shared" si="10"/>
        <v>2</v>
      </c>
      <c r="B307" s="176">
        <v>45705</v>
      </c>
      <c r="C307" s="177" t="s">
        <v>69</v>
      </c>
      <c r="D307" s="178" t="s">
        <v>57</v>
      </c>
      <c r="E307" s="181">
        <v>0.41666666666666702</v>
      </c>
      <c r="F307" s="181">
        <v>0.45833333333333298</v>
      </c>
      <c r="G307" s="180">
        <f t="shared" si="11"/>
        <v>145</v>
      </c>
      <c r="H307" s="178">
        <v>125</v>
      </c>
      <c r="I307" s="178">
        <v>20</v>
      </c>
      <c r="J307" s="164"/>
      <c r="K307" s="165"/>
      <c r="L307" s="164"/>
      <c r="M307" s="164"/>
    </row>
    <row r="308" spans="1:13" ht="15.6" x14ac:dyDescent="0.3">
      <c r="A308" s="175">
        <f t="shared" si="10"/>
        <v>2</v>
      </c>
      <c r="B308" s="176">
        <v>45705</v>
      </c>
      <c r="C308" s="177" t="s">
        <v>69</v>
      </c>
      <c r="D308" s="178" t="s">
        <v>57</v>
      </c>
      <c r="E308" s="181">
        <v>0.45833333333333298</v>
      </c>
      <c r="F308" s="181">
        <v>0.5</v>
      </c>
      <c r="G308" s="180">
        <f t="shared" si="11"/>
        <v>121</v>
      </c>
      <c r="H308" s="178">
        <v>106</v>
      </c>
      <c r="I308" s="178">
        <v>15</v>
      </c>
      <c r="J308" s="164"/>
      <c r="K308" s="165"/>
      <c r="L308" s="164"/>
      <c r="M308" s="164"/>
    </row>
    <row r="309" spans="1:13" ht="15.6" x14ac:dyDescent="0.3">
      <c r="A309" s="175">
        <f t="shared" si="10"/>
        <v>2</v>
      </c>
      <c r="B309" s="176">
        <v>45705</v>
      </c>
      <c r="C309" s="177" t="s">
        <v>69</v>
      </c>
      <c r="D309" s="178" t="s">
        <v>57</v>
      </c>
      <c r="E309" s="181">
        <v>0.5</v>
      </c>
      <c r="F309" s="181">
        <v>0.54166666666666696</v>
      </c>
      <c r="G309" s="180">
        <f t="shared" si="11"/>
        <v>120</v>
      </c>
      <c r="H309" s="178">
        <v>105</v>
      </c>
      <c r="I309" s="178">
        <v>15</v>
      </c>
      <c r="J309" s="164"/>
      <c r="K309" s="165"/>
      <c r="L309" s="164"/>
      <c r="M309" s="164"/>
    </row>
    <row r="310" spans="1:13" ht="15.6" x14ac:dyDescent="0.3">
      <c r="A310" s="175">
        <f t="shared" si="10"/>
        <v>2</v>
      </c>
      <c r="B310" s="176">
        <v>45705</v>
      </c>
      <c r="C310" s="177" t="s">
        <v>69</v>
      </c>
      <c r="D310" s="178" t="s">
        <v>57</v>
      </c>
      <c r="E310" s="181">
        <v>0.54166666666666696</v>
      </c>
      <c r="F310" s="181">
        <v>0.58333333333333304</v>
      </c>
      <c r="G310" s="180">
        <f t="shared" si="11"/>
        <v>95</v>
      </c>
      <c r="H310" s="178">
        <v>79</v>
      </c>
      <c r="I310" s="178">
        <v>16</v>
      </c>
      <c r="J310" s="164"/>
      <c r="K310" s="165"/>
      <c r="L310" s="164"/>
      <c r="M310" s="164"/>
    </row>
    <row r="311" spans="1:13" ht="15.6" x14ac:dyDescent="0.3">
      <c r="A311" s="175">
        <f t="shared" si="10"/>
        <v>2</v>
      </c>
      <c r="B311" s="176">
        <v>45705</v>
      </c>
      <c r="C311" s="177" t="s">
        <v>69</v>
      </c>
      <c r="D311" s="178" t="s">
        <v>57</v>
      </c>
      <c r="E311" s="181">
        <v>0.58333333333333304</v>
      </c>
      <c r="F311" s="181">
        <v>0.625</v>
      </c>
      <c r="G311" s="180">
        <f t="shared" si="11"/>
        <v>86</v>
      </c>
      <c r="H311" s="178">
        <v>73</v>
      </c>
      <c r="I311" s="178">
        <v>13</v>
      </c>
      <c r="J311" s="164"/>
      <c r="K311" s="165"/>
      <c r="L311" s="164"/>
      <c r="M311" s="164"/>
    </row>
    <row r="312" spans="1:13" ht="15.6" x14ac:dyDescent="0.3">
      <c r="A312" s="175">
        <f t="shared" si="10"/>
        <v>2</v>
      </c>
      <c r="B312" s="176">
        <v>45705</v>
      </c>
      <c r="C312" s="177" t="s">
        <v>69</v>
      </c>
      <c r="D312" s="178" t="s">
        <v>57</v>
      </c>
      <c r="E312" s="181">
        <v>0.625</v>
      </c>
      <c r="F312" s="181">
        <v>0.66666666666666696</v>
      </c>
      <c r="G312" s="180">
        <f t="shared" si="11"/>
        <v>101</v>
      </c>
      <c r="H312" s="178">
        <v>91</v>
      </c>
      <c r="I312" s="178">
        <v>10</v>
      </c>
      <c r="J312" s="164"/>
      <c r="K312" s="165"/>
      <c r="L312" s="164"/>
      <c r="M312" s="164"/>
    </row>
    <row r="313" spans="1:13" ht="15.6" x14ac:dyDescent="0.3">
      <c r="A313" s="175">
        <f t="shared" si="10"/>
        <v>2</v>
      </c>
      <c r="B313" s="176">
        <v>45705</v>
      </c>
      <c r="C313" s="177" t="s">
        <v>69</v>
      </c>
      <c r="D313" s="178" t="s">
        <v>57</v>
      </c>
      <c r="E313" s="181">
        <v>0.66666666666666696</v>
      </c>
      <c r="F313" s="181">
        <v>0.70833333333333304</v>
      </c>
      <c r="G313" s="180">
        <f t="shared" si="11"/>
        <v>125</v>
      </c>
      <c r="H313" s="178">
        <v>111</v>
      </c>
      <c r="I313" s="178">
        <v>14</v>
      </c>
      <c r="J313" s="164"/>
      <c r="K313" s="165"/>
      <c r="L313" s="164"/>
      <c r="M313" s="164"/>
    </row>
    <row r="314" spans="1:13" ht="15.6" x14ac:dyDescent="0.3">
      <c r="A314" s="175">
        <f t="shared" si="10"/>
        <v>2</v>
      </c>
      <c r="B314" s="176">
        <v>45705</v>
      </c>
      <c r="C314" s="177" t="s">
        <v>69</v>
      </c>
      <c r="D314" s="178" t="s">
        <v>57</v>
      </c>
      <c r="E314" s="181">
        <v>0.70833333333333304</v>
      </c>
      <c r="F314" s="181">
        <v>0.75</v>
      </c>
      <c r="G314" s="180">
        <f t="shared" si="11"/>
        <v>102</v>
      </c>
      <c r="H314" s="178">
        <v>85</v>
      </c>
      <c r="I314" s="178">
        <v>17</v>
      </c>
      <c r="J314" s="164"/>
      <c r="K314" s="165"/>
      <c r="L314" s="164"/>
      <c r="M314" s="164"/>
    </row>
    <row r="315" spans="1:13" ht="15.6" x14ac:dyDescent="0.3">
      <c r="A315" s="175">
        <f t="shared" si="10"/>
        <v>2</v>
      </c>
      <c r="B315" s="176">
        <v>45705</v>
      </c>
      <c r="C315" s="177" t="s">
        <v>69</v>
      </c>
      <c r="D315" s="178" t="s">
        <v>57</v>
      </c>
      <c r="E315" s="181">
        <v>0.75</v>
      </c>
      <c r="F315" s="181">
        <v>0.79166666666666696</v>
      </c>
      <c r="G315" s="180">
        <f t="shared" si="11"/>
        <v>33</v>
      </c>
      <c r="H315" s="178">
        <v>31</v>
      </c>
      <c r="I315" s="178">
        <v>2</v>
      </c>
      <c r="J315" s="164"/>
      <c r="K315" s="165"/>
      <c r="L315" s="164"/>
      <c r="M315" s="164"/>
    </row>
    <row r="316" spans="1:13" ht="15.6" x14ac:dyDescent="0.3">
      <c r="A316" s="175">
        <f t="shared" si="10"/>
        <v>2</v>
      </c>
      <c r="B316" s="176">
        <v>45705</v>
      </c>
      <c r="C316" s="177" t="s">
        <v>69</v>
      </c>
      <c r="D316" s="178" t="s">
        <v>57</v>
      </c>
      <c r="E316" s="181">
        <v>0.79166666666666696</v>
      </c>
      <c r="F316" s="181">
        <v>0.83333333333333304</v>
      </c>
      <c r="G316" s="180">
        <f t="shared" si="11"/>
        <v>24</v>
      </c>
      <c r="H316" s="178">
        <v>20</v>
      </c>
      <c r="I316" s="178">
        <v>4</v>
      </c>
      <c r="J316" s="164"/>
      <c r="K316" s="165"/>
      <c r="L316" s="164"/>
      <c r="M316" s="164"/>
    </row>
    <row r="317" spans="1:13" ht="15.6" x14ac:dyDescent="0.3">
      <c r="A317" s="175">
        <f t="shared" si="10"/>
        <v>2</v>
      </c>
      <c r="B317" s="176">
        <v>45705</v>
      </c>
      <c r="C317" s="177" t="s">
        <v>69</v>
      </c>
      <c r="D317" s="178" t="s">
        <v>57</v>
      </c>
      <c r="E317" s="181">
        <v>0.83333333333333304</v>
      </c>
      <c r="F317" s="181">
        <v>0.875</v>
      </c>
      <c r="G317" s="180">
        <f t="shared" si="11"/>
        <v>11</v>
      </c>
      <c r="H317" s="178">
        <v>8</v>
      </c>
      <c r="I317" s="178">
        <v>3</v>
      </c>
      <c r="J317" s="164"/>
      <c r="K317" s="165"/>
      <c r="L317" s="164"/>
      <c r="M317" s="164"/>
    </row>
    <row r="318" spans="1:13" ht="15.6" x14ac:dyDescent="0.3">
      <c r="A318" s="175">
        <f t="shared" si="10"/>
        <v>2</v>
      </c>
      <c r="B318" s="176">
        <v>45705</v>
      </c>
      <c r="C318" s="177" t="s">
        <v>69</v>
      </c>
      <c r="D318" s="178" t="s">
        <v>57</v>
      </c>
      <c r="E318" s="181">
        <v>0.875</v>
      </c>
      <c r="F318" s="181">
        <v>0.91666666666666696</v>
      </c>
      <c r="G318" s="180">
        <f t="shared" si="11"/>
        <v>11</v>
      </c>
      <c r="H318" s="178">
        <v>9</v>
      </c>
      <c r="I318" s="178">
        <v>2</v>
      </c>
      <c r="J318" s="164"/>
      <c r="K318" s="165"/>
      <c r="L318" s="164"/>
      <c r="M318" s="164"/>
    </row>
    <row r="319" spans="1:13" ht="15.6" x14ac:dyDescent="0.3">
      <c r="A319" s="175">
        <f t="shared" si="10"/>
        <v>2</v>
      </c>
      <c r="B319" s="176">
        <v>45705</v>
      </c>
      <c r="C319" s="177" t="s">
        <v>69</v>
      </c>
      <c r="D319" s="178" t="s">
        <v>57</v>
      </c>
      <c r="E319" s="181">
        <v>0.91666666666666696</v>
      </c>
      <c r="F319" s="181">
        <v>0.95833333333333304</v>
      </c>
      <c r="G319" s="180">
        <f t="shared" si="11"/>
        <v>7</v>
      </c>
      <c r="H319" s="178">
        <v>6</v>
      </c>
      <c r="I319" s="178">
        <v>1</v>
      </c>
      <c r="J319" s="164"/>
      <c r="K319" s="165"/>
      <c r="L319" s="164"/>
      <c r="M319" s="164"/>
    </row>
    <row r="320" spans="1:13" ht="15.6" x14ac:dyDescent="0.3">
      <c r="A320" s="175">
        <f t="shared" si="10"/>
        <v>2</v>
      </c>
      <c r="B320" s="176">
        <v>45705</v>
      </c>
      <c r="C320" s="177" t="s">
        <v>69</v>
      </c>
      <c r="D320" s="178" t="s">
        <v>57</v>
      </c>
      <c r="E320" s="181">
        <v>0.95833333333333304</v>
      </c>
      <c r="F320" s="181">
        <v>0</v>
      </c>
      <c r="G320" s="180">
        <f t="shared" si="11"/>
        <v>3</v>
      </c>
      <c r="H320" s="178">
        <v>3</v>
      </c>
      <c r="I320" s="178">
        <v>0</v>
      </c>
      <c r="J320" s="164"/>
      <c r="K320" s="165"/>
      <c r="L320" s="164"/>
      <c r="M320" s="164"/>
    </row>
    <row r="321" spans="1:13" ht="15.6" x14ac:dyDescent="0.3">
      <c r="A321" s="159">
        <f t="shared" si="10"/>
        <v>3</v>
      </c>
      <c r="B321" s="160">
        <v>45706</v>
      </c>
      <c r="C321" s="203" t="s">
        <v>69</v>
      </c>
      <c r="D321" s="163" t="s">
        <v>57</v>
      </c>
      <c r="E321" s="185">
        <v>0</v>
      </c>
      <c r="F321" s="185">
        <v>4.1666666666666699E-2</v>
      </c>
      <c r="G321" s="194">
        <f t="shared" si="11"/>
        <v>1</v>
      </c>
      <c r="H321" s="163">
        <v>1</v>
      </c>
      <c r="I321" s="163">
        <v>0</v>
      </c>
      <c r="J321" s="164"/>
      <c r="K321" s="165"/>
      <c r="L321" s="164"/>
      <c r="M321" s="164"/>
    </row>
    <row r="322" spans="1:13" ht="15.6" x14ac:dyDescent="0.3">
      <c r="A322" s="159">
        <f t="shared" si="10"/>
        <v>3</v>
      </c>
      <c r="B322" s="160">
        <v>45706</v>
      </c>
      <c r="C322" s="203" t="s">
        <v>69</v>
      </c>
      <c r="D322" s="163" t="s">
        <v>57</v>
      </c>
      <c r="E322" s="185">
        <v>4.1666666666666699E-2</v>
      </c>
      <c r="F322" s="185">
        <v>8.3333333333333301E-2</v>
      </c>
      <c r="G322" s="194">
        <f t="shared" si="11"/>
        <v>2</v>
      </c>
      <c r="H322" s="163">
        <v>2</v>
      </c>
      <c r="I322" s="163">
        <v>0</v>
      </c>
      <c r="J322" s="164"/>
      <c r="K322" s="165"/>
      <c r="L322" s="164"/>
      <c r="M322" s="164"/>
    </row>
    <row r="323" spans="1:13" ht="15.6" x14ac:dyDescent="0.3">
      <c r="A323" s="159">
        <f t="shared" si="10"/>
        <v>3</v>
      </c>
      <c r="B323" s="160">
        <v>45706</v>
      </c>
      <c r="C323" s="203" t="s">
        <v>69</v>
      </c>
      <c r="D323" s="163" t="s">
        <v>57</v>
      </c>
      <c r="E323" s="185">
        <v>8.3333333333333301E-2</v>
      </c>
      <c r="F323" s="185">
        <v>0.125</v>
      </c>
      <c r="G323" s="194">
        <f t="shared" si="11"/>
        <v>0</v>
      </c>
      <c r="H323" s="163">
        <v>0</v>
      </c>
      <c r="I323" s="163">
        <v>0</v>
      </c>
      <c r="J323" s="164"/>
      <c r="K323" s="165"/>
      <c r="L323" s="164"/>
      <c r="M323" s="164"/>
    </row>
    <row r="324" spans="1:13" ht="15.6" x14ac:dyDescent="0.3">
      <c r="A324" s="159">
        <f t="shared" si="10"/>
        <v>3</v>
      </c>
      <c r="B324" s="160">
        <v>45706</v>
      </c>
      <c r="C324" s="203" t="s">
        <v>69</v>
      </c>
      <c r="D324" s="163" t="s">
        <v>57</v>
      </c>
      <c r="E324" s="185">
        <v>0.125</v>
      </c>
      <c r="F324" s="185">
        <v>0.16666666666666699</v>
      </c>
      <c r="G324" s="194">
        <f t="shared" si="11"/>
        <v>1</v>
      </c>
      <c r="H324" s="163">
        <v>1</v>
      </c>
      <c r="I324" s="163">
        <v>0</v>
      </c>
      <c r="J324" s="164"/>
      <c r="K324" s="165"/>
      <c r="L324" s="164"/>
      <c r="M324" s="164"/>
    </row>
    <row r="325" spans="1:13" ht="15.6" x14ac:dyDescent="0.3">
      <c r="A325" s="159">
        <f t="shared" si="10"/>
        <v>3</v>
      </c>
      <c r="B325" s="160">
        <v>45706</v>
      </c>
      <c r="C325" s="203" t="s">
        <v>69</v>
      </c>
      <c r="D325" s="163" t="s">
        <v>57</v>
      </c>
      <c r="E325" s="185">
        <v>0.16666666666666699</v>
      </c>
      <c r="F325" s="185">
        <v>0.20833333333333301</v>
      </c>
      <c r="G325" s="194">
        <f t="shared" si="11"/>
        <v>8</v>
      </c>
      <c r="H325" s="163">
        <v>8</v>
      </c>
      <c r="I325" s="163">
        <v>0</v>
      </c>
      <c r="J325" s="164"/>
      <c r="K325" s="165"/>
      <c r="L325" s="164"/>
      <c r="M325" s="164"/>
    </row>
    <row r="326" spans="1:13" ht="15.6" x14ac:dyDescent="0.3">
      <c r="A326" s="159">
        <f t="shared" si="10"/>
        <v>3</v>
      </c>
      <c r="B326" s="160">
        <v>45706</v>
      </c>
      <c r="C326" s="203" t="s">
        <v>69</v>
      </c>
      <c r="D326" s="163" t="s">
        <v>57</v>
      </c>
      <c r="E326" s="185">
        <v>0.20833333333333301</v>
      </c>
      <c r="F326" s="185">
        <v>0.25</v>
      </c>
      <c r="G326" s="194">
        <f t="shared" si="11"/>
        <v>35</v>
      </c>
      <c r="H326" s="163">
        <v>34</v>
      </c>
      <c r="I326" s="163">
        <v>1</v>
      </c>
      <c r="J326" s="164"/>
      <c r="K326" s="165"/>
      <c r="L326" s="164"/>
      <c r="M326" s="164"/>
    </row>
    <row r="327" spans="1:13" ht="15.6" x14ac:dyDescent="0.3">
      <c r="A327" s="159">
        <f t="shared" si="10"/>
        <v>3</v>
      </c>
      <c r="B327" s="160">
        <v>45706</v>
      </c>
      <c r="C327" s="203" t="s">
        <v>69</v>
      </c>
      <c r="D327" s="163" t="s">
        <v>57</v>
      </c>
      <c r="E327" s="185">
        <v>0.25</v>
      </c>
      <c r="F327" s="185">
        <v>0.29166666666666702</v>
      </c>
      <c r="G327" s="194">
        <f t="shared" si="11"/>
        <v>52</v>
      </c>
      <c r="H327" s="163">
        <v>48</v>
      </c>
      <c r="I327" s="163">
        <v>4</v>
      </c>
      <c r="J327" s="164"/>
      <c r="K327" s="165"/>
      <c r="L327" s="164"/>
      <c r="M327" s="164"/>
    </row>
    <row r="328" spans="1:13" ht="15.6" x14ac:dyDescent="0.3">
      <c r="A328" s="159">
        <f t="shared" si="10"/>
        <v>3</v>
      </c>
      <c r="B328" s="160">
        <v>45706</v>
      </c>
      <c r="C328" s="203" t="s">
        <v>69</v>
      </c>
      <c r="D328" s="163" t="s">
        <v>57</v>
      </c>
      <c r="E328" s="185">
        <v>0.29166666666666702</v>
      </c>
      <c r="F328" s="185">
        <v>0.33333333333333298</v>
      </c>
      <c r="G328" s="194">
        <f t="shared" si="11"/>
        <v>124</v>
      </c>
      <c r="H328" s="163">
        <v>114</v>
      </c>
      <c r="I328" s="163">
        <v>10</v>
      </c>
      <c r="J328" s="164"/>
      <c r="K328" s="165"/>
      <c r="L328" s="164"/>
      <c r="M328" s="164"/>
    </row>
    <row r="329" spans="1:13" ht="15.6" x14ac:dyDescent="0.3">
      <c r="A329" s="159">
        <f t="shared" si="10"/>
        <v>3</v>
      </c>
      <c r="B329" s="160">
        <v>45706</v>
      </c>
      <c r="C329" s="203" t="s">
        <v>69</v>
      </c>
      <c r="D329" s="163" t="s">
        <v>57</v>
      </c>
      <c r="E329" s="185">
        <v>0.33333333333333298</v>
      </c>
      <c r="F329" s="185">
        <v>0.375</v>
      </c>
      <c r="G329" s="194">
        <f t="shared" si="11"/>
        <v>160</v>
      </c>
      <c r="H329" s="163">
        <v>140</v>
      </c>
      <c r="I329" s="163">
        <v>20</v>
      </c>
      <c r="J329" s="164"/>
      <c r="K329" s="165"/>
      <c r="L329" s="164"/>
      <c r="M329" s="164"/>
    </row>
    <row r="330" spans="1:13" ht="15.6" x14ac:dyDescent="0.3">
      <c r="A330" s="159">
        <f t="shared" si="10"/>
        <v>3</v>
      </c>
      <c r="B330" s="160">
        <v>45706</v>
      </c>
      <c r="C330" s="203" t="s">
        <v>69</v>
      </c>
      <c r="D330" s="163" t="s">
        <v>57</v>
      </c>
      <c r="E330" s="185">
        <v>0.375</v>
      </c>
      <c r="F330" s="185">
        <v>0.41666666666666702</v>
      </c>
      <c r="G330" s="194">
        <f t="shared" si="11"/>
        <v>130</v>
      </c>
      <c r="H330" s="163">
        <v>114</v>
      </c>
      <c r="I330" s="163">
        <v>16</v>
      </c>
      <c r="J330" s="164"/>
      <c r="K330" s="165"/>
      <c r="L330" s="164"/>
      <c r="M330" s="164"/>
    </row>
    <row r="331" spans="1:13" ht="15.6" x14ac:dyDescent="0.3">
      <c r="A331" s="159">
        <f t="shared" si="10"/>
        <v>3</v>
      </c>
      <c r="B331" s="160">
        <v>45706</v>
      </c>
      <c r="C331" s="203" t="s">
        <v>69</v>
      </c>
      <c r="D331" s="163" t="s">
        <v>57</v>
      </c>
      <c r="E331" s="185">
        <v>0.41666666666666702</v>
      </c>
      <c r="F331" s="185">
        <v>0.45833333333333298</v>
      </c>
      <c r="G331" s="194">
        <f t="shared" si="11"/>
        <v>86</v>
      </c>
      <c r="H331" s="163">
        <v>77</v>
      </c>
      <c r="I331" s="163">
        <v>9</v>
      </c>
      <c r="J331" s="164"/>
      <c r="K331" s="165"/>
      <c r="L331" s="164"/>
      <c r="M331" s="164"/>
    </row>
    <row r="332" spans="1:13" ht="15.6" x14ac:dyDescent="0.3">
      <c r="A332" s="159">
        <f t="shared" si="10"/>
        <v>3</v>
      </c>
      <c r="B332" s="160">
        <v>45706</v>
      </c>
      <c r="C332" s="203" t="s">
        <v>69</v>
      </c>
      <c r="D332" s="163" t="s">
        <v>57</v>
      </c>
      <c r="E332" s="185">
        <v>0.45833333333333298</v>
      </c>
      <c r="F332" s="185">
        <v>0.5</v>
      </c>
      <c r="G332" s="194">
        <f t="shared" si="11"/>
        <v>110</v>
      </c>
      <c r="H332" s="163">
        <v>102</v>
      </c>
      <c r="I332" s="163">
        <v>8</v>
      </c>
      <c r="J332" s="164"/>
      <c r="K332" s="165"/>
      <c r="L332" s="164"/>
      <c r="M332" s="164"/>
    </row>
    <row r="333" spans="1:13" ht="15.6" x14ac:dyDescent="0.3">
      <c r="A333" s="159">
        <f t="shared" si="10"/>
        <v>3</v>
      </c>
      <c r="B333" s="160">
        <v>45706</v>
      </c>
      <c r="C333" s="203" t="s">
        <v>69</v>
      </c>
      <c r="D333" s="163" t="s">
        <v>57</v>
      </c>
      <c r="E333" s="185">
        <v>0.5</v>
      </c>
      <c r="F333" s="185">
        <v>0.54166666666666696</v>
      </c>
      <c r="G333" s="194">
        <f t="shared" si="11"/>
        <v>107</v>
      </c>
      <c r="H333" s="163">
        <v>98</v>
      </c>
      <c r="I333" s="163">
        <v>9</v>
      </c>
      <c r="J333" s="164"/>
      <c r="K333" s="165"/>
      <c r="L333" s="164"/>
      <c r="M333" s="164"/>
    </row>
    <row r="334" spans="1:13" ht="15.6" x14ac:dyDescent="0.3">
      <c r="A334" s="159">
        <f t="shared" si="10"/>
        <v>3</v>
      </c>
      <c r="B334" s="160">
        <v>45706</v>
      </c>
      <c r="C334" s="203" t="s">
        <v>69</v>
      </c>
      <c r="D334" s="163" t="s">
        <v>57</v>
      </c>
      <c r="E334" s="185">
        <v>0.54166666666666696</v>
      </c>
      <c r="F334" s="185">
        <v>0.58333333333333304</v>
      </c>
      <c r="G334" s="194">
        <f t="shared" si="11"/>
        <v>72</v>
      </c>
      <c r="H334" s="163">
        <v>60</v>
      </c>
      <c r="I334" s="163">
        <v>12</v>
      </c>
      <c r="J334" s="164"/>
      <c r="K334" s="165"/>
      <c r="L334" s="164"/>
      <c r="M334" s="164"/>
    </row>
    <row r="335" spans="1:13" ht="15.6" x14ac:dyDescent="0.3">
      <c r="A335" s="159">
        <f t="shared" si="10"/>
        <v>3</v>
      </c>
      <c r="B335" s="160">
        <v>45706</v>
      </c>
      <c r="C335" s="203" t="s">
        <v>69</v>
      </c>
      <c r="D335" s="163" t="s">
        <v>57</v>
      </c>
      <c r="E335" s="185">
        <v>0.58333333333333304</v>
      </c>
      <c r="F335" s="185">
        <v>0.625</v>
      </c>
      <c r="G335" s="194">
        <f t="shared" si="11"/>
        <v>78</v>
      </c>
      <c r="H335" s="163">
        <v>73</v>
      </c>
      <c r="I335" s="163">
        <v>5</v>
      </c>
      <c r="J335" s="164"/>
      <c r="K335" s="165"/>
      <c r="L335" s="164"/>
      <c r="M335" s="164"/>
    </row>
    <row r="336" spans="1:13" ht="15.6" x14ac:dyDescent="0.3">
      <c r="A336" s="159">
        <f t="shared" si="10"/>
        <v>3</v>
      </c>
      <c r="B336" s="160">
        <v>45706</v>
      </c>
      <c r="C336" s="203" t="s">
        <v>69</v>
      </c>
      <c r="D336" s="163" t="s">
        <v>57</v>
      </c>
      <c r="E336" s="185">
        <v>0.625</v>
      </c>
      <c r="F336" s="185">
        <v>0.66666666666666696</v>
      </c>
      <c r="G336" s="194">
        <f t="shared" si="11"/>
        <v>78</v>
      </c>
      <c r="H336" s="163">
        <v>70</v>
      </c>
      <c r="I336" s="163">
        <v>8</v>
      </c>
      <c r="J336" s="164"/>
      <c r="K336" s="165"/>
      <c r="L336" s="164"/>
      <c r="M336" s="164"/>
    </row>
    <row r="337" spans="1:13" ht="15.6" x14ac:dyDescent="0.3">
      <c r="A337" s="159">
        <f t="shared" si="10"/>
        <v>3</v>
      </c>
      <c r="B337" s="160">
        <v>45706</v>
      </c>
      <c r="C337" s="203" t="s">
        <v>69</v>
      </c>
      <c r="D337" s="163" t="s">
        <v>57</v>
      </c>
      <c r="E337" s="185">
        <v>0.66666666666666696</v>
      </c>
      <c r="F337" s="185">
        <v>0.70833333333333304</v>
      </c>
      <c r="G337" s="194">
        <f t="shared" si="11"/>
        <v>86</v>
      </c>
      <c r="H337" s="163">
        <v>81</v>
      </c>
      <c r="I337" s="163">
        <v>5</v>
      </c>
      <c r="J337" s="164"/>
      <c r="K337" s="165"/>
      <c r="L337" s="164"/>
      <c r="M337" s="164"/>
    </row>
    <row r="338" spans="1:13" ht="15.6" x14ac:dyDescent="0.3">
      <c r="A338" s="159">
        <f t="shared" si="10"/>
        <v>3</v>
      </c>
      <c r="B338" s="160">
        <v>45706</v>
      </c>
      <c r="C338" s="203" t="s">
        <v>69</v>
      </c>
      <c r="D338" s="163" t="s">
        <v>57</v>
      </c>
      <c r="E338" s="185">
        <v>0.70833333333333304</v>
      </c>
      <c r="F338" s="185">
        <v>0.75</v>
      </c>
      <c r="G338" s="194">
        <f t="shared" si="11"/>
        <v>98</v>
      </c>
      <c r="H338" s="163">
        <v>83</v>
      </c>
      <c r="I338" s="163">
        <v>15</v>
      </c>
      <c r="J338" s="164"/>
      <c r="K338" s="165"/>
      <c r="L338" s="164"/>
      <c r="M338" s="164"/>
    </row>
    <row r="339" spans="1:13" ht="15.6" x14ac:dyDescent="0.3">
      <c r="A339" s="159">
        <f t="shared" si="10"/>
        <v>3</v>
      </c>
      <c r="B339" s="160">
        <v>45706</v>
      </c>
      <c r="C339" s="203" t="s">
        <v>69</v>
      </c>
      <c r="D339" s="163" t="s">
        <v>57</v>
      </c>
      <c r="E339" s="185">
        <v>0.75</v>
      </c>
      <c r="F339" s="185">
        <v>0.79166666666666696</v>
      </c>
      <c r="G339" s="194">
        <f t="shared" ref="G339:G402" si="12">H339+I339</f>
        <v>56</v>
      </c>
      <c r="H339" s="163">
        <v>50</v>
      </c>
      <c r="I339" s="163">
        <v>6</v>
      </c>
      <c r="J339" s="164"/>
      <c r="K339" s="165"/>
      <c r="L339" s="164"/>
      <c r="M339" s="164"/>
    </row>
    <row r="340" spans="1:13" ht="15.6" x14ac:dyDescent="0.3">
      <c r="A340" s="159">
        <f t="shared" si="10"/>
        <v>3</v>
      </c>
      <c r="B340" s="160">
        <v>45706</v>
      </c>
      <c r="C340" s="203" t="s">
        <v>69</v>
      </c>
      <c r="D340" s="163" t="s">
        <v>57</v>
      </c>
      <c r="E340" s="185">
        <v>0.79166666666666696</v>
      </c>
      <c r="F340" s="185">
        <v>0.83333333333333304</v>
      </c>
      <c r="G340" s="194">
        <f t="shared" si="12"/>
        <v>26</v>
      </c>
      <c r="H340" s="163">
        <v>22</v>
      </c>
      <c r="I340" s="163">
        <v>4</v>
      </c>
      <c r="J340" s="164"/>
      <c r="K340" s="165"/>
      <c r="L340" s="164"/>
      <c r="M340" s="164"/>
    </row>
    <row r="341" spans="1:13" ht="15.6" x14ac:dyDescent="0.3">
      <c r="A341" s="159">
        <f t="shared" si="10"/>
        <v>3</v>
      </c>
      <c r="B341" s="160">
        <v>45706</v>
      </c>
      <c r="C341" s="203" t="s">
        <v>69</v>
      </c>
      <c r="D341" s="163" t="s">
        <v>57</v>
      </c>
      <c r="E341" s="185">
        <v>0.83333333333333304</v>
      </c>
      <c r="F341" s="185">
        <v>0.875</v>
      </c>
      <c r="G341" s="194">
        <f t="shared" si="12"/>
        <v>12</v>
      </c>
      <c r="H341" s="163">
        <v>10</v>
      </c>
      <c r="I341" s="163">
        <v>2</v>
      </c>
      <c r="J341" s="164"/>
      <c r="K341" s="165"/>
      <c r="L341" s="164"/>
      <c r="M341" s="164"/>
    </row>
    <row r="342" spans="1:13" ht="15.6" x14ac:dyDescent="0.3">
      <c r="A342" s="159">
        <f t="shared" si="10"/>
        <v>3</v>
      </c>
      <c r="B342" s="160">
        <v>45706</v>
      </c>
      <c r="C342" s="203" t="s">
        <v>69</v>
      </c>
      <c r="D342" s="163" t="s">
        <v>57</v>
      </c>
      <c r="E342" s="185">
        <v>0.875</v>
      </c>
      <c r="F342" s="185">
        <v>0.91666666666666696</v>
      </c>
      <c r="G342" s="194">
        <f t="shared" si="12"/>
        <v>11</v>
      </c>
      <c r="H342" s="163">
        <v>8</v>
      </c>
      <c r="I342" s="163">
        <v>3</v>
      </c>
      <c r="J342" s="164"/>
      <c r="K342" s="165"/>
      <c r="L342" s="164"/>
      <c r="M342" s="164"/>
    </row>
    <row r="343" spans="1:13" ht="15.6" x14ac:dyDescent="0.3">
      <c r="A343" s="159">
        <f t="shared" si="10"/>
        <v>3</v>
      </c>
      <c r="B343" s="160">
        <v>45706</v>
      </c>
      <c r="C343" s="203" t="s">
        <v>69</v>
      </c>
      <c r="D343" s="163" t="s">
        <v>57</v>
      </c>
      <c r="E343" s="185">
        <v>0.91666666666666696</v>
      </c>
      <c r="F343" s="185">
        <v>0.95833333333333304</v>
      </c>
      <c r="G343" s="194">
        <f t="shared" si="12"/>
        <v>8</v>
      </c>
      <c r="H343" s="163">
        <v>6</v>
      </c>
      <c r="I343" s="163">
        <v>2</v>
      </c>
      <c r="J343" s="164"/>
      <c r="K343" s="165"/>
      <c r="L343" s="164"/>
      <c r="M343" s="164"/>
    </row>
    <row r="344" spans="1:13" ht="15.6" x14ac:dyDescent="0.3">
      <c r="A344" s="159">
        <f t="shared" si="10"/>
        <v>3</v>
      </c>
      <c r="B344" s="160">
        <v>45706</v>
      </c>
      <c r="C344" s="203" t="s">
        <v>69</v>
      </c>
      <c r="D344" s="163" t="s">
        <v>57</v>
      </c>
      <c r="E344" s="185">
        <v>0.95833333333333304</v>
      </c>
      <c r="F344" s="185">
        <v>0</v>
      </c>
      <c r="G344" s="194">
        <f t="shared" si="12"/>
        <v>6</v>
      </c>
      <c r="H344" s="163">
        <v>6</v>
      </c>
      <c r="I344" s="163">
        <v>0</v>
      </c>
      <c r="J344" s="164"/>
      <c r="K344" s="165"/>
      <c r="L344" s="164"/>
      <c r="M344" s="164"/>
    </row>
    <row r="345" spans="1:13" ht="15.6" x14ac:dyDescent="0.3">
      <c r="A345" s="175">
        <f t="shared" si="10"/>
        <v>4</v>
      </c>
      <c r="B345" s="176">
        <v>45707</v>
      </c>
      <c r="C345" s="177" t="s">
        <v>69</v>
      </c>
      <c r="D345" s="180" t="s">
        <v>57</v>
      </c>
      <c r="E345" s="179">
        <v>0</v>
      </c>
      <c r="F345" s="179">
        <v>4.1666666666666699E-2</v>
      </c>
      <c r="G345" s="180">
        <f t="shared" si="12"/>
        <v>2</v>
      </c>
      <c r="H345" s="178">
        <v>2</v>
      </c>
      <c r="I345" s="178">
        <v>0</v>
      </c>
      <c r="J345" s="164"/>
      <c r="K345" s="165"/>
      <c r="L345" s="164"/>
      <c r="M345" s="164"/>
    </row>
    <row r="346" spans="1:13" ht="15.6" x14ac:dyDescent="0.3">
      <c r="A346" s="175">
        <f t="shared" si="10"/>
        <v>4</v>
      </c>
      <c r="B346" s="176">
        <v>45707</v>
      </c>
      <c r="C346" s="177" t="s">
        <v>69</v>
      </c>
      <c r="D346" s="180" t="s">
        <v>57</v>
      </c>
      <c r="E346" s="179">
        <v>4.1666666666666699E-2</v>
      </c>
      <c r="F346" s="179">
        <v>8.3333333333333301E-2</v>
      </c>
      <c r="G346" s="180">
        <f t="shared" si="12"/>
        <v>1</v>
      </c>
      <c r="H346" s="178">
        <v>1</v>
      </c>
      <c r="I346" s="178">
        <v>0</v>
      </c>
      <c r="J346" s="164"/>
      <c r="K346" s="165"/>
      <c r="L346" s="164"/>
      <c r="M346" s="164"/>
    </row>
    <row r="347" spans="1:13" ht="15.6" x14ac:dyDescent="0.3">
      <c r="A347" s="175">
        <f t="shared" si="10"/>
        <v>4</v>
      </c>
      <c r="B347" s="176">
        <v>45707</v>
      </c>
      <c r="C347" s="177" t="s">
        <v>69</v>
      </c>
      <c r="D347" s="180" t="s">
        <v>57</v>
      </c>
      <c r="E347" s="179">
        <v>8.3333333333333301E-2</v>
      </c>
      <c r="F347" s="179">
        <v>0.125</v>
      </c>
      <c r="G347" s="180">
        <f t="shared" si="12"/>
        <v>1</v>
      </c>
      <c r="H347" s="178">
        <v>1</v>
      </c>
      <c r="I347" s="178">
        <v>0</v>
      </c>
      <c r="J347" s="164"/>
      <c r="K347" s="165"/>
      <c r="L347" s="164"/>
      <c r="M347" s="164"/>
    </row>
    <row r="348" spans="1:13" ht="15.6" x14ac:dyDescent="0.3">
      <c r="A348" s="175">
        <f t="shared" si="10"/>
        <v>4</v>
      </c>
      <c r="B348" s="176">
        <v>45707</v>
      </c>
      <c r="C348" s="177" t="s">
        <v>69</v>
      </c>
      <c r="D348" s="180" t="s">
        <v>57</v>
      </c>
      <c r="E348" s="179">
        <v>0.125</v>
      </c>
      <c r="F348" s="179">
        <v>0.16666666666666699</v>
      </c>
      <c r="G348" s="180">
        <f t="shared" si="12"/>
        <v>4</v>
      </c>
      <c r="H348" s="178">
        <v>4</v>
      </c>
      <c r="I348" s="178">
        <v>0</v>
      </c>
      <c r="J348" s="164"/>
      <c r="K348" s="165"/>
      <c r="L348" s="164"/>
      <c r="M348" s="164"/>
    </row>
    <row r="349" spans="1:13" ht="15.6" x14ac:dyDescent="0.3">
      <c r="A349" s="175">
        <f t="shared" si="10"/>
        <v>4</v>
      </c>
      <c r="B349" s="176">
        <v>45707</v>
      </c>
      <c r="C349" s="177" t="s">
        <v>69</v>
      </c>
      <c r="D349" s="180" t="s">
        <v>57</v>
      </c>
      <c r="E349" s="179">
        <v>0.16666666666666699</v>
      </c>
      <c r="F349" s="179">
        <v>0.20833333333333301</v>
      </c>
      <c r="G349" s="180">
        <f t="shared" si="12"/>
        <v>5</v>
      </c>
      <c r="H349" s="178">
        <v>5</v>
      </c>
      <c r="I349" s="178">
        <v>0</v>
      </c>
      <c r="J349" s="164"/>
      <c r="K349" s="165"/>
      <c r="L349" s="164"/>
      <c r="M349" s="164"/>
    </row>
    <row r="350" spans="1:13" ht="15.6" x14ac:dyDescent="0.3">
      <c r="A350" s="175">
        <f t="shared" si="10"/>
        <v>4</v>
      </c>
      <c r="B350" s="176">
        <v>45707</v>
      </c>
      <c r="C350" s="177" t="s">
        <v>69</v>
      </c>
      <c r="D350" s="180" t="s">
        <v>57</v>
      </c>
      <c r="E350" s="179">
        <v>0.20833333333333301</v>
      </c>
      <c r="F350" s="179">
        <v>0.25</v>
      </c>
      <c r="G350" s="180">
        <f t="shared" si="12"/>
        <v>21</v>
      </c>
      <c r="H350" s="178">
        <v>20</v>
      </c>
      <c r="I350" s="178">
        <v>1</v>
      </c>
      <c r="J350" s="164"/>
      <c r="K350" s="165"/>
      <c r="L350" s="164"/>
      <c r="M350" s="164"/>
    </row>
    <row r="351" spans="1:13" ht="15.6" x14ac:dyDescent="0.3">
      <c r="A351" s="175">
        <f t="shared" si="10"/>
        <v>4</v>
      </c>
      <c r="B351" s="176">
        <v>45707</v>
      </c>
      <c r="C351" s="177" t="s">
        <v>69</v>
      </c>
      <c r="D351" s="180" t="s">
        <v>57</v>
      </c>
      <c r="E351" s="179">
        <v>0.25</v>
      </c>
      <c r="F351" s="179">
        <v>0.29166666666666702</v>
      </c>
      <c r="G351" s="180">
        <f t="shared" si="12"/>
        <v>56</v>
      </c>
      <c r="H351" s="178">
        <v>55</v>
      </c>
      <c r="I351" s="178">
        <v>1</v>
      </c>
      <c r="J351" s="164"/>
      <c r="K351" s="165"/>
      <c r="L351" s="164"/>
      <c r="M351" s="164"/>
    </row>
    <row r="352" spans="1:13" ht="15.6" x14ac:dyDescent="0.3">
      <c r="A352" s="175">
        <f t="shared" si="10"/>
        <v>4</v>
      </c>
      <c r="B352" s="176">
        <v>45707</v>
      </c>
      <c r="C352" s="177" t="s">
        <v>69</v>
      </c>
      <c r="D352" s="180" t="s">
        <v>57</v>
      </c>
      <c r="E352" s="179">
        <v>0.29166666666666702</v>
      </c>
      <c r="F352" s="179">
        <v>0.33333333333333298</v>
      </c>
      <c r="G352" s="180">
        <f t="shared" si="12"/>
        <v>117</v>
      </c>
      <c r="H352" s="178">
        <v>113</v>
      </c>
      <c r="I352" s="178">
        <v>4</v>
      </c>
      <c r="J352" s="164"/>
      <c r="K352" s="165"/>
      <c r="L352" s="164"/>
      <c r="M352" s="164"/>
    </row>
    <row r="353" spans="1:13" ht="15.6" x14ac:dyDescent="0.3">
      <c r="A353" s="175">
        <f t="shared" si="10"/>
        <v>4</v>
      </c>
      <c r="B353" s="176">
        <v>45707</v>
      </c>
      <c r="C353" s="177" t="s">
        <v>69</v>
      </c>
      <c r="D353" s="180" t="s">
        <v>57</v>
      </c>
      <c r="E353" s="179">
        <v>0.33333333333333298</v>
      </c>
      <c r="F353" s="179">
        <v>0.375</v>
      </c>
      <c r="G353" s="180">
        <f t="shared" si="12"/>
        <v>133</v>
      </c>
      <c r="H353" s="178">
        <v>130</v>
      </c>
      <c r="I353" s="178">
        <v>3</v>
      </c>
      <c r="J353" s="164"/>
      <c r="K353" s="165"/>
      <c r="L353" s="164"/>
      <c r="M353" s="164"/>
    </row>
    <row r="354" spans="1:13" ht="15.6" x14ac:dyDescent="0.3">
      <c r="A354" s="175">
        <f t="shared" si="10"/>
        <v>4</v>
      </c>
      <c r="B354" s="176">
        <v>45707</v>
      </c>
      <c r="C354" s="177" t="s">
        <v>69</v>
      </c>
      <c r="D354" s="180" t="s">
        <v>57</v>
      </c>
      <c r="E354" s="179">
        <v>0.375</v>
      </c>
      <c r="F354" s="179">
        <v>0.41666666666666702</v>
      </c>
      <c r="G354" s="180">
        <f t="shared" si="12"/>
        <v>98</v>
      </c>
      <c r="H354" s="178">
        <v>86</v>
      </c>
      <c r="I354" s="178">
        <v>12</v>
      </c>
      <c r="J354" s="164"/>
      <c r="K354" s="165"/>
      <c r="L354" s="164"/>
      <c r="M354" s="164"/>
    </row>
    <row r="355" spans="1:13" ht="15.6" x14ac:dyDescent="0.3">
      <c r="A355" s="175">
        <f t="shared" si="10"/>
        <v>4</v>
      </c>
      <c r="B355" s="176">
        <v>45707</v>
      </c>
      <c r="C355" s="177" t="s">
        <v>69</v>
      </c>
      <c r="D355" s="180" t="s">
        <v>57</v>
      </c>
      <c r="E355" s="179">
        <v>0.41666666666666702</v>
      </c>
      <c r="F355" s="179">
        <v>0.45833333333333298</v>
      </c>
      <c r="G355" s="180">
        <f t="shared" si="12"/>
        <v>81</v>
      </c>
      <c r="H355" s="178">
        <v>76</v>
      </c>
      <c r="I355" s="178">
        <v>5</v>
      </c>
      <c r="J355" s="164"/>
      <c r="K355" s="165"/>
      <c r="L355" s="164"/>
      <c r="M355" s="164"/>
    </row>
    <row r="356" spans="1:13" ht="15.6" x14ac:dyDescent="0.3">
      <c r="A356" s="175">
        <f t="shared" si="10"/>
        <v>4</v>
      </c>
      <c r="B356" s="176">
        <v>45707</v>
      </c>
      <c r="C356" s="177" t="s">
        <v>69</v>
      </c>
      <c r="D356" s="180" t="s">
        <v>57</v>
      </c>
      <c r="E356" s="179">
        <v>0.45833333333333298</v>
      </c>
      <c r="F356" s="179">
        <v>0.5</v>
      </c>
      <c r="G356" s="180">
        <f t="shared" si="12"/>
        <v>83</v>
      </c>
      <c r="H356" s="178">
        <v>76</v>
      </c>
      <c r="I356" s="178">
        <v>7</v>
      </c>
      <c r="J356" s="164"/>
      <c r="K356" s="165"/>
      <c r="L356" s="164"/>
      <c r="M356" s="164"/>
    </row>
    <row r="357" spans="1:13" ht="15.6" x14ac:dyDescent="0.3">
      <c r="A357" s="175">
        <f t="shared" si="10"/>
        <v>4</v>
      </c>
      <c r="B357" s="176">
        <v>45707</v>
      </c>
      <c r="C357" s="177" t="s">
        <v>69</v>
      </c>
      <c r="D357" s="180" t="s">
        <v>57</v>
      </c>
      <c r="E357" s="179">
        <v>0.5</v>
      </c>
      <c r="F357" s="179">
        <v>0.54166666666666696</v>
      </c>
      <c r="G357" s="180">
        <f t="shared" si="12"/>
        <v>94</v>
      </c>
      <c r="H357" s="178">
        <v>87</v>
      </c>
      <c r="I357" s="178">
        <v>7</v>
      </c>
      <c r="J357" s="164"/>
      <c r="K357" s="165"/>
      <c r="L357" s="164"/>
      <c r="M357" s="164"/>
    </row>
    <row r="358" spans="1:13" ht="15.6" x14ac:dyDescent="0.3">
      <c r="A358" s="175">
        <f t="shared" si="10"/>
        <v>4</v>
      </c>
      <c r="B358" s="176">
        <v>45707</v>
      </c>
      <c r="C358" s="177" t="s">
        <v>69</v>
      </c>
      <c r="D358" s="180" t="s">
        <v>57</v>
      </c>
      <c r="E358" s="179">
        <v>0.54166666666666696</v>
      </c>
      <c r="F358" s="179">
        <v>0.58333333333333304</v>
      </c>
      <c r="G358" s="180">
        <f t="shared" si="12"/>
        <v>73</v>
      </c>
      <c r="H358" s="178">
        <v>69</v>
      </c>
      <c r="I358" s="178">
        <v>4</v>
      </c>
      <c r="J358" s="164"/>
      <c r="K358" s="165"/>
      <c r="L358" s="164"/>
      <c r="M358" s="164"/>
    </row>
    <row r="359" spans="1:13" ht="15.6" x14ac:dyDescent="0.3">
      <c r="A359" s="175">
        <f t="shared" si="10"/>
        <v>4</v>
      </c>
      <c r="B359" s="176">
        <v>45707</v>
      </c>
      <c r="C359" s="177" t="s">
        <v>69</v>
      </c>
      <c r="D359" s="180" t="s">
        <v>57</v>
      </c>
      <c r="E359" s="179">
        <v>0.58333333333333304</v>
      </c>
      <c r="F359" s="179">
        <v>0.625</v>
      </c>
      <c r="G359" s="180">
        <f t="shared" si="12"/>
        <v>68</v>
      </c>
      <c r="H359" s="178">
        <v>59</v>
      </c>
      <c r="I359" s="178">
        <v>9</v>
      </c>
      <c r="J359" s="164"/>
      <c r="K359" s="165"/>
      <c r="L359" s="164"/>
      <c r="M359" s="164"/>
    </row>
    <row r="360" spans="1:13" ht="15.6" x14ac:dyDescent="0.3">
      <c r="A360" s="175">
        <f t="shared" si="10"/>
        <v>4</v>
      </c>
      <c r="B360" s="176">
        <v>45707</v>
      </c>
      <c r="C360" s="177" t="s">
        <v>69</v>
      </c>
      <c r="D360" s="180" t="s">
        <v>57</v>
      </c>
      <c r="E360" s="179">
        <v>0.625</v>
      </c>
      <c r="F360" s="179">
        <v>0.66666666666666696</v>
      </c>
      <c r="G360" s="180">
        <f t="shared" si="12"/>
        <v>49</v>
      </c>
      <c r="H360" s="178">
        <v>45</v>
      </c>
      <c r="I360" s="178">
        <v>4</v>
      </c>
      <c r="J360" s="164"/>
      <c r="K360" s="165"/>
      <c r="L360" s="164"/>
      <c r="M360" s="164"/>
    </row>
    <row r="361" spans="1:13" ht="15.6" x14ac:dyDescent="0.3">
      <c r="A361" s="175">
        <f t="shared" si="10"/>
        <v>4</v>
      </c>
      <c r="B361" s="176">
        <v>45707</v>
      </c>
      <c r="C361" s="177" t="s">
        <v>69</v>
      </c>
      <c r="D361" s="180" t="s">
        <v>57</v>
      </c>
      <c r="E361" s="179">
        <v>0.66666666666666696</v>
      </c>
      <c r="F361" s="179">
        <v>0.70833333333333304</v>
      </c>
      <c r="G361" s="180">
        <f t="shared" si="12"/>
        <v>76</v>
      </c>
      <c r="H361" s="178">
        <v>69</v>
      </c>
      <c r="I361" s="178">
        <v>7</v>
      </c>
      <c r="J361" s="164"/>
      <c r="K361" s="165"/>
      <c r="L361" s="164"/>
      <c r="M361" s="164"/>
    </row>
    <row r="362" spans="1:13" ht="15.6" x14ac:dyDescent="0.3">
      <c r="A362" s="175">
        <f t="shared" si="10"/>
        <v>4</v>
      </c>
      <c r="B362" s="176">
        <v>45707</v>
      </c>
      <c r="C362" s="177" t="s">
        <v>69</v>
      </c>
      <c r="D362" s="180" t="s">
        <v>57</v>
      </c>
      <c r="E362" s="179">
        <v>0.70833333333333304</v>
      </c>
      <c r="F362" s="179">
        <v>0.75</v>
      </c>
      <c r="G362" s="180">
        <f t="shared" si="12"/>
        <v>55</v>
      </c>
      <c r="H362" s="178">
        <v>50</v>
      </c>
      <c r="I362" s="178">
        <v>5</v>
      </c>
      <c r="J362" s="164"/>
      <c r="K362" s="165"/>
      <c r="L362" s="164"/>
      <c r="M362" s="164"/>
    </row>
    <row r="363" spans="1:13" ht="15.6" x14ac:dyDescent="0.3">
      <c r="A363" s="175">
        <f t="shared" si="10"/>
        <v>4</v>
      </c>
      <c r="B363" s="176">
        <v>45707</v>
      </c>
      <c r="C363" s="177" t="s">
        <v>69</v>
      </c>
      <c r="D363" s="180" t="s">
        <v>57</v>
      </c>
      <c r="E363" s="179">
        <v>0.75</v>
      </c>
      <c r="F363" s="179">
        <v>0.79166666666666696</v>
      </c>
      <c r="G363" s="180">
        <f t="shared" si="12"/>
        <v>36</v>
      </c>
      <c r="H363" s="178">
        <v>32</v>
      </c>
      <c r="I363" s="178">
        <v>4</v>
      </c>
      <c r="J363" s="164"/>
      <c r="K363" s="165"/>
      <c r="L363" s="164"/>
      <c r="M363" s="164"/>
    </row>
    <row r="364" spans="1:13" ht="15.6" x14ac:dyDescent="0.3">
      <c r="A364" s="175">
        <f t="shared" si="10"/>
        <v>4</v>
      </c>
      <c r="B364" s="176">
        <v>45707</v>
      </c>
      <c r="C364" s="177" t="s">
        <v>69</v>
      </c>
      <c r="D364" s="180" t="s">
        <v>57</v>
      </c>
      <c r="E364" s="179">
        <v>0.79166666666666696</v>
      </c>
      <c r="F364" s="179">
        <v>0.83333333333333304</v>
      </c>
      <c r="G364" s="180">
        <f t="shared" si="12"/>
        <v>23</v>
      </c>
      <c r="H364" s="178">
        <v>22</v>
      </c>
      <c r="I364" s="178">
        <v>1</v>
      </c>
      <c r="J364" s="164"/>
      <c r="K364" s="165"/>
      <c r="L364" s="164"/>
      <c r="M364" s="164"/>
    </row>
    <row r="365" spans="1:13" ht="15.6" x14ac:dyDescent="0.3">
      <c r="A365" s="175">
        <f t="shared" si="10"/>
        <v>4</v>
      </c>
      <c r="B365" s="176">
        <v>45707</v>
      </c>
      <c r="C365" s="177" t="s">
        <v>69</v>
      </c>
      <c r="D365" s="180" t="s">
        <v>57</v>
      </c>
      <c r="E365" s="179">
        <v>0.83333333333333304</v>
      </c>
      <c r="F365" s="179">
        <v>0.875</v>
      </c>
      <c r="G365" s="180">
        <f t="shared" si="12"/>
        <v>16</v>
      </c>
      <c r="H365" s="178">
        <v>13</v>
      </c>
      <c r="I365" s="178">
        <v>3</v>
      </c>
      <c r="J365" s="164"/>
      <c r="K365" s="165"/>
      <c r="L365" s="164"/>
      <c r="M365" s="164"/>
    </row>
    <row r="366" spans="1:13" ht="15.6" x14ac:dyDescent="0.3">
      <c r="A366" s="175">
        <f t="shared" si="10"/>
        <v>4</v>
      </c>
      <c r="B366" s="176">
        <v>45707</v>
      </c>
      <c r="C366" s="177" t="s">
        <v>69</v>
      </c>
      <c r="D366" s="180" t="s">
        <v>57</v>
      </c>
      <c r="E366" s="179">
        <v>0.875</v>
      </c>
      <c r="F366" s="179">
        <v>0.91666666666666696</v>
      </c>
      <c r="G366" s="180">
        <f t="shared" si="12"/>
        <v>10</v>
      </c>
      <c r="H366" s="178">
        <v>8</v>
      </c>
      <c r="I366" s="178">
        <v>2</v>
      </c>
      <c r="J366" s="164"/>
      <c r="K366" s="165"/>
      <c r="L366" s="164"/>
      <c r="M366" s="164"/>
    </row>
    <row r="367" spans="1:13" ht="15.6" x14ac:dyDescent="0.3">
      <c r="A367" s="175">
        <f t="shared" si="10"/>
        <v>4</v>
      </c>
      <c r="B367" s="176">
        <v>45707</v>
      </c>
      <c r="C367" s="177" t="s">
        <v>69</v>
      </c>
      <c r="D367" s="180" t="s">
        <v>57</v>
      </c>
      <c r="E367" s="179">
        <v>0.91666666666666696</v>
      </c>
      <c r="F367" s="179">
        <v>0.95833333333333304</v>
      </c>
      <c r="G367" s="180">
        <f t="shared" si="12"/>
        <v>10</v>
      </c>
      <c r="H367" s="178">
        <v>8</v>
      </c>
      <c r="I367" s="178">
        <v>2</v>
      </c>
      <c r="J367" s="164"/>
      <c r="K367" s="165"/>
      <c r="L367" s="164"/>
      <c r="M367" s="164"/>
    </row>
    <row r="368" spans="1:13" ht="15.6" x14ac:dyDescent="0.3">
      <c r="A368" s="175">
        <f t="shared" si="10"/>
        <v>4</v>
      </c>
      <c r="B368" s="176">
        <v>45707</v>
      </c>
      <c r="C368" s="177" t="s">
        <v>69</v>
      </c>
      <c r="D368" s="180" t="s">
        <v>57</v>
      </c>
      <c r="E368" s="179">
        <v>0.95833333333333304</v>
      </c>
      <c r="F368" s="179">
        <v>0</v>
      </c>
      <c r="G368" s="180">
        <f t="shared" si="12"/>
        <v>3</v>
      </c>
      <c r="H368" s="178">
        <v>3</v>
      </c>
      <c r="I368" s="178">
        <v>0</v>
      </c>
      <c r="J368" s="164"/>
      <c r="K368" s="165"/>
      <c r="L368" s="164"/>
      <c r="M368" s="164"/>
    </row>
    <row r="369" spans="1:13" ht="15.6" x14ac:dyDescent="0.3">
      <c r="A369" s="159">
        <f t="shared" si="10"/>
        <v>5</v>
      </c>
      <c r="B369" s="160">
        <v>45708</v>
      </c>
      <c r="C369" s="203" t="s">
        <v>69</v>
      </c>
      <c r="D369" s="163" t="s">
        <v>57</v>
      </c>
      <c r="E369" s="185">
        <v>0</v>
      </c>
      <c r="F369" s="185">
        <v>4.1666666666666699E-2</v>
      </c>
      <c r="G369" s="194">
        <f t="shared" si="12"/>
        <v>1</v>
      </c>
      <c r="H369" s="163">
        <v>1</v>
      </c>
      <c r="I369" s="163">
        <v>0</v>
      </c>
      <c r="J369" s="164"/>
      <c r="K369" s="165"/>
      <c r="L369" s="164"/>
      <c r="M369" s="164"/>
    </row>
    <row r="370" spans="1:13" ht="15.6" x14ac:dyDescent="0.3">
      <c r="A370" s="159">
        <f t="shared" si="10"/>
        <v>5</v>
      </c>
      <c r="B370" s="160">
        <v>45708</v>
      </c>
      <c r="C370" s="203" t="s">
        <v>69</v>
      </c>
      <c r="D370" s="163" t="s">
        <v>57</v>
      </c>
      <c r="E370" s="185">
        <v>4.1666666666666699E-2</v>
      </c>
      <c r="F370" s="185">
        <v>8.3333333333333301E-2</v>
      </c>
      <c r="G370" s="194">
        <f t="shared" si="12"/>
        <v>3</v>
      </c>
      <c r="H370" s="163">
        <v>3</v>
      </c>
      <c r="I370" s="163">
        <v>0</v>
      </c>
      <c r="J370" s="164"/>
      <c r="K370" s="165"/>
      <c r="L370" s="164"/>
      <c r="M370" s="164"/>
    </row>
    <row r="371" spans="1:13" ht="15.6" x14ac:dyDescent="0.3">
      <c r="A371" s="159">
        <f t="shared" si="10"/>
        <v>5</v>
      </c>
      <c r="B371" s="160">
        <v>45708</v>
      </c>
      <c r="C371" s="203" t="s">
        <v>69</v>
      </c>
      <c r="D371" s="163" t="s">
        <v>57</v>
      </c>
      <c r="E371" s="185">
        <v>8.3333333333333301E-2</v>
      </c>
      <c r="F371" s="185">
        <v>0.125</v>
      </c>
      <c r="G371" s="194">
        <f t="shared" si="12"/>
        <v>0</v>
      </c>
      <c r="H371" s="163">
        <v>0</v>
      </c>
      <c r="I371" s="163">
        <v>0</v>
      </c>
      <c r="J371" s="164"/>
      <c r="K371" s="165"/>
      <c r="L371" s="164"/>
      <c r="M371" s="164"/>
    </row>
    <row r="372" spans="1:13" ht="15.6" x14ac:dyDescent="0.3">
      <c r="A372" s="159">
        <f t="shared" si="10"/>
        <v>5</v>
      </c>
      <c r="B372" s="160">
        <v>45708</v>
      </c>
      <c r="C372" s="203" t="s">
        <v>69</v>
      </c>
      <c r="D372" s="163" t="s">
        <v>57</v>
      </c>
      <c r="E372" s="185">
        <v>0.125</v>
      </c>
      <c r="F372" s="185">
        <v>0.16666666666666699</v>
      </c>
      <c r="G372" s="194">
        <f t="shared" si="12"/>
        <v>3</v>
      </c>
      <c r="H372" s="163">
        <v>3</v>
      </c>
      <c r="I372" s="163">
        <v>0</v>
      </c>
      <c r="J372" s="164"/>
      <c r="K372" s="165"/>
      <c r="L372" s="164"/>
      <c r="M372" s="164"/>
    </row>
    <row r="373" spans="1:13" ht="15.6" x14ac:dyDescent="0.3">
      <c r="A373" s="159">
        <f t="shared" si="10"/>
        <v>5</v>
      </c>
      <c r="B373" s="160">
        <v>45708</v>
      </c>
      <c r="C373" s="203" t="s">
        <v>69</v>
      </c>
      <c r="D373" s="163" t="s">
        <v>57</v>
      </c>
      <c r="E373" s="185">
        <v>0.16666666666666699</v>
      </c>
      <c r="F373" s="185">
        <v>0.20833333333333301</v>
      </c>
      <c r="G373" s="194">
        <f t="shared" si="12"/>
        <v>3</v>
      </c>
      <c r="H373" s="163">
        <v>3</v>
      </c>
      <c r="I373" s="163">
        <v>0</v>
      </c>
      <c r="J373" s="164"/>
      <c r="K373" s="165"/>
      <c r="L373" s="164"/>
      <c r="M373" s="164"/>
    </row>
    <row r="374" spans="1:13" ht="15.6" x14ac:dyDescent="0.3">
      <c r="A374" s="159">
        <f t="shared" si="10"/>
        <v>5</v>
      </c>
      <c r="B374" s="160">
        <v>45708</v>
      </c>
      <c r="C374" s="203" t="s">
        <v>69</v>
      </c>
      <c r="D374" s="163" t="s">
        <v>57</v>
      </c>
      <c r="E374" s="185">
        <v>0.20833333333333301</v>
      </c>
      <c r="F374" s="185">
        <v>0.25</v>
      </c>
      <c r="G374" s="194">
        <f t="shared" si="12"/>
        <v>18</v>
      </c>
      <c r="H374" s="163">
        <v>16</v>
      </c>
      <c r="I374" s="163">
        <v>2</v>
      </c>
      <c r="J374" s="164"/>
      <c r="K374" s="165"/>
      <c r="L374" s="164"/>
      <c r="M374" s="164"/>
    </row>
    <row r="375" spans="1:13" ht="15.6" x14ac:dyDescent="0.3">
      <c r="A375" s="159">
        <f t="shared" si="10"/>
        <v>5</v>
      </c>
      <c r="B375" s="160">
        <v>45708</v>
      </c>
      <c r="C375" s="203" t="s">
        <v>69</v>
      </c>
      <c r="D375" s="163" t="s">
        <v>57</v>
      </c>
      <c r="E375" s="185">
        <v>0.25</v>
      </c>
      <c r="F375" s="185">
        <v>0.29166666666666702</v>
      </c>
      <c r="G375" s="194">
        <f t="shared" si="12"/>
        <v>44</v>
      </c>
      <c r="H375" s="163">
        <v>39</v>
      </c>
      <c r="I375" s="163">
        <v>5</v>
      </c>
      <c r="J375" s="164"/>
      <c r="K375" s="165"/>
      <c r="L375" s="164"/>
      <c r="M375" s="164"/>
    </row>
    <row r="376" spans="1:13" ht="15.6" x14ac:dyDescent="0.3">
      <c r="A376" s="159">
        <f t="shared" si="10"/>
        <v>5</v>
      </c>
      <c r="B376" s="160">
        <v>45708</v>
      </c>
      <c r="C376" s="203" t="s">
        <v>69</v>
      </c>
      <c r="D376" s="163" t="s">
        <v>57</v>
      </c>
      <c r="E376" s="185">
        <v>0.29166666666666702</v>
      </c>
      <c r="F376" s="185">
        <v>0.33333333333333298</v>
      </c>
      <c r="G376" s="194">
        <f t="shared" si="12"/>
        <v>112</v>
      </c>
      <c r="H376" s="163">
        <v>105</v>
      </c>
      <c r="I376" s="163">
        <v>7</v>
      </c>
      <c r="J376" s="164"/>
      <c r="K376" s="165"/>
      <c r="L376" s="164"/>
      <c r="M376" s="164"/>
    </row>
    <row r="377" spans="1:13" ht="15.6" x14ac:dyDescent="0.3">
      <c r="A377" s="159">
        <f t="shared" si="10"/>
        <v>5</v>
      </c>
      <c r="B377" s="160">
        <v>45708</v>
      </c>
      <c r="C377" s="203" t="s">
        <v>69</v>
      </c>
      <c r="D377" s="163" t="s">
        <v>57</v>
      </c>
      <c r="E377" s="185">
        <v>0.33333333333333298</v>
      </c>
      <c r="F377" s="185">
        <v>0.375</v>
      </c>
      <c r="G377" s="194">
        <f t="shared" si="12"/>
        <v>142</v>
      </c>
      <c r="H377" s="163">
        <v>137</v>
      </c>
      <c r="I377" s="163">
        <v>5</v>
      </c>
      <c r="J377" s="164"/>
      <c r="K377" s="165"/>
      <c r="L377" s="164"/>
      <c r="M377" s="164"/>
    </row>
    <row r="378" spans="1:13" ht="15.6" x14ac:dyDescent="0.3">
      <c r="A378" s="159">
        <f t="shared" si="10"/>
        <v>5</v>
      </c>
      <c r="B378" s="160">
        <v>45708</v>
      </c>
      <c r="C378" s="203" t="s">
        <v>69</v>
      </c>
      <c r="D378" s="163" t="s">
        <v>57</v>
      </c>
      <c r="E378" s="185">
        <v>0.375</v>
      </c>
      <c r="F378" s="185">
        <v>0.41666666666666702</v>
      </c>
      <c r="G378" s="194">
        <f t="shared" si="12"/>
        <v>93</v>
      </c>
      <c r="H378" s="163">
        <v>89</v>
      </c>
      <c r="I378" s="163">
        <v>4</v>
      </c>
      <c r="J378" s="164"/>
      <c r="K378" s="165"/>
      <c r="L378" s="164"/>
      <c r="M378" s="164"/>
    </row>
    <row r="379" spans="1:13" ht="15.6" x14ac:dyDescent="0.3">
      <c r="A379" s="159">
        <f t="shared" si="10"/>
        <v>5</v>
      </c>
      <c r="B379" s="160">
        <v>45708</v>
      </c>
      <c r="C379" s="203" t="s">
        <v>69</v>
      </c>
      <c r="D379" s="163" t="s">
        <v>57</v>
      </c>
      <c r="E379" s="185">
        <v>0.41666666666666702</v>
      </c>
      <c r="F379" s="185">
        <v>0.45833333333333298</v>
      </c>
      <c r="G379" s="194">
        <f t="shared" si="12"/>
        <v>81</v>
      </c>
      <c r="H379" s="163">
        <v>73</v>
      </c>
      <c r="I379" s="163">
        <v>8</v>
      </c>
      <c r="J379" s="164"/>
      <c r="K379" s="165"/>
      <c r="L379" s="164"/>
      <c r="M379" s="164"/>
    </row>
    <row r="380" spans="1:13" ht="15.6" x14ac:dyDescent="0.3">
      <c r="A380" s="159">
        <f t="shared" si="10"/>
        <v>5</v>
      </c>
      <c r="B380" s="160">
        <v>45708</v>
      </c>
      <c r="C380" s="203" t="s">
        <v>69</v>
      </c>
      <c r="D380" s="163" t="s">
        <v>57</v>
      </c>
      <c r="E380" s="185">
        <v>0.45833333333333298</v>
      </c>
      <c r="F380" s="185">
        <v>0.5</v>
      </c>
      <c r="G380" s="194">
        <f t="shared" si="12"/>
        <v>87</v>
      </c>
      <c r="H380" s="163">
        <v>76</v>
      </c>
      <c r="I380" s="163">
        <v>11</v>
      </c>
      <c r="J380" s="164"/>
      <c r="K380" s="165"/>
      <c r="L380" s="164"/>
      <c r="M380" s="164"/>
    </row>
    <row r="381" spans="1:13" ht="15.6" x14ac:dyDescent="0.3">
      <c r="A381" s="159">
        <f t="shared" si="10"/>
        <v>5</v>
      </c>
      <c r="B381" s="160">
        <v>45708</v>
      </c>
      <c r="C381" s="203" t="s">
        <v>69</v>
      </c>
      <c r="D381" s="163" t="s">
        <v>57</v>
      </c>
      <c r="E381" s="185">
        <v>0.5</v>
      </c>
      <c r="F381" s="185">
        <v>0.54166666666666696</v>
      </c>
      <c r="G381" s="194">
        <f t="shared" si="12"/>
        <v>72</v>
      </c>
      <c r="H381" s="163">
        <v>64</v>
      </c>
      <c r="I381" s="163">
        <v>8</v>
      </c>
      <c r="J381" s="164"/>
      <c r="K381" s="165"/>
      <c r="L381" s="164"/>
      <c r="M381" s="164"/>
    </row>
    <row r="382" spans="1:13" ht="15.6" x14ac:dyDescent="0.3">
      <c r="A382" s="159">
        <f t="shared" si="10"/>
        <v>5</v>
      </c>
      <c r="B382" s="160">
        <v>45708</v>
      </c>
      <c r="C382" s="203" t="s">
        <v>69</v>
      </c>
      <c r="D382" s="163" t="s">
        <v>57</v>
      </c>
      <c r="E382" s="185">
        <v>0.54166666666666696</v>
      </c>
      <c r="F382" s="185">
        <v>0.58333333333333304</v>
      </c>
      <c r="G382" s="194">
        <f t="shared" si="12"/>
        <v>64</v>
      </c>
      <c r="H382" s="163">
        <v>57</v>
      </c>
      <c r="I382" s="163">
        <v>7</v>
      </c>
      <c r="J382" s="164"/>
      <c r="K382" s="165"/>
      <c r="L382" s="164"/>
      <c r="M382" s="164"/>
    </row>
    <row r="383" spans="1:13" ht="15.6" x14ac:dyDescent="0.3">
      <c r="A383" s="159">
        <f t="shared" si="10"/>
        <v>5</v>
      </c>
      <c r="B383" s="160">
        <v>45708</v>
      </c>
      <c r="C383" s="203" t="s">
        <v>69</v>
      </c>
      <c r="D383" s="163" t="s">
        <v>57</v>
      </c>
      <c r="E383" s="185">
        <v>0.58333333333333304</v>
      </c>
      <c r="F383" s="185">
        <v>0.625</v>
      </c>
      <c r="G383" s="194">
        <f t="shared" si="12"/>
        <v>72</v>
      </c>
      <c r="H383" s="163">
        <v>68</v>
      </c>
      <c r="I383" s="163">
        <v>4</v>
      </c>
      <c r="J383" s="164"/>
      <c r="K383" s="165"/>
      <c r="L383" s="164"/>
      <c r="M383" s="164"/>
    </row>
    <row r="384" spans="1:13" ht="15.6" x14ac:dyDescent="0.3">
      <c r="A384" s="159">
        <f t="shared" si="10"/>
        <v>5</v>
      </c>
      <c r="B384" s="160">
        <v>45708</v>
      </c>
      <c r="C384" s="203" t="s">
        <v>69</v>
      </c>
      <c r="D384" s="163" t="s">
        <v>57</v>
      </c>
      <c r="E384" s="185">
        <v>0.625</v>
      </c>
      <c r="F384" s="185">
        <v>0.66666666666666696</v>
      </c>
      <c r="G384" s="194">
        <f t="shared" si="12"/>
        <v>66</v>
      </c>
      <c r="H384" s="163">
        <v>59</v>
      </c>
      <c r="I384" s="163">
        <v>7</v>
      </c>
      <c r="J384" s="164"/>
      <c r="K384" s="165"/>
      <c r="L384" s="164"/>
      <c r="M384" s="164"/>
    </row>
    <row r="385" spans="1:13" ht="15.6" x14ac:dyDescent="0.3">
      <c r="A385" s="159">
        <f t="shared" si="10"/>
        <v>5</v>
      </c>
      <c r="B385" s="160">
        <v>45708</v>
      </c>
      <c r="C385" s="203" t="s">
        <v>69</v>
      </c>
      <c r="D385" s="163" t="s">
        <v>57</v>
      </c>
      <c r="E385" s="185">
        <v>0.66666666666666696</v>
      </c>
      <c r="F385" s="185">
        <v>0.70833333333333304</v>
      </c>
      <c r="G385" s="194">
        <f t="shared" si="12"/>
        <v>67</v>
      </c>
      <c r="H385" s="163">
        <v>62</v>
      </c>
      <c r="I385" s="163">
        <v>5</v>
      </c>
      <c r="J385" s="164"/>
      <c r="K385" s="165"/>
      <c r="L385" s="164"/>
      <c r="M385" s="164"/>
    </row>
    <row r="386" spans="1:13" ht="15.6" x14ac:dyDescent="0.3">
      <c r="A386" s="159">
        <f t="shared" si="10"/>
        <v>5</v>
      </c>
      <c r="B386" s="160">
        <v>45708</v>
      </c>
      <c r="C386" s="203" t="s">
        <v>69</v>
      </c>
      <c r="D386" s="163" t="s">
        <v>57</v>
      </c>
      <c r="E386" s="185">
        <v>0.70833333333333304</v>
      </c>
      <c r="F386" s="185">
        <v>0.75</v>
      </c>
      <c r="G386" s="194">
        <f t="shared" si="12"/>
        <v>55</v>
      </c>
      <c r="H386" s="163">
        <v>50</v>
      </c>
      <c r="I386" s="163">
        <v>5</v>
      </c>
      <c r="J386" s="164"/>
      <c r="K386" s="165"/>
      <c r="L386" s="164"/>
      <c r="M386" s="164"/>
    </row>
    <row r="387" spans="1:13" ht="15.6" x14ac:dyDescent="0.3">
      <c r="A387" s="159">
        <f t="shared" si="10"/>
        <v>5</v>
      </c>
      <c r="B387" s="160">
        <v>45708</v>
      </c>
      <c r="C387" s="203" t="s">
        <v>69</v>
      </c>
      <c r="D387" s="163" t="s">
        <v>57</v>
      </c>
      <c r="E387" s="185">
        <v>0.75</v>
      </c>
      <c r="F387" s="185">
        <v>0.79166666666666696</v>
      </c>
      <c r="G387" s="194">
        <f t="shared" si="12"/>
        <v>30</v>
      </c>
      <c r="H387" s="163">
        <v>27</v>
      </c>
      <c r="I387" s="163">
        <v>3</v>
      </c>
      <c r="J387" s="164"/>
      <c r="K387" s="165"/>
      <c r="L387" s="164"/>
      <c r="M387" s="164"/>
    </row>
    <row r="388" spans="1:13" ht="15.6" x14ac:dyDescent="0.3">
      <c r="A388" s="159">
        <f t="shared" si="10"/>
        <v>5</v>
      </c>
      <c r="B388" s="160">
        <v>45708</v>
      </c>
      <c r="C388" s="203" t="s">
        <v>69</v>
      </c>
      <c r="D388" s="163" t="s">
        <v>57</v>
      </c>
      <c r="E388" s="185">
        <v>0.79166666666666696</v>
      </c>
      <c r="F388" s="185">
        <v>0.83333333333333304</v>
      </c>
      <c r="G388" s="194">
        <f t="shared" si="12"/>
        <v>25</v>
      </c>
      <c r="H388" s="163">
        <v>22</v>
      </c>
      <c r="I388" s="163">
        <v>3</v>
      </c>
      <c r="J388" s="164"/>
      <c r="K388" s="165"/>
      <c r="L388" s="164"/>
      <c r="M388" s="164"/>
    </row>
    <row r="389" spans="1:13" ht="15.6" x14ac:dyDescent="0.3">
      <c r="A389" s="159">
        <f t="shared" si="10"/>
        <v>5</v>
      </c>
      <c r="B389" s="160">
        <v>45708</v>
      </c>
      <c r="C389" s="203" t="s">
        <v>69</v>
      </c>
      <c r="D389" s="163" t="s">
        <v>57</v>
      </c>
      <c r="E389" s="185">
        <v>0.83333333333333304</v>
      </c>
      <c r="F389" s="185">
        <v>0.875</v>
      </c>
      <c r="G389" s="194">
        <f t="shared" si="12"/>
        <v>15</v>
      </c>
      <c r="H389" s="163">
        <v>12</v>
      </c>
      <c r="I389" s="163">
        <v>3</v>
      </c>
      <c r="J389" s="164"/>
      <c r="K389" s="165"/>
      <c r="L389" s="164"/>
      <c r="M389" s="164"/>
    </row>
    <row r="390" spans="1:13" ht="15.6" x14ac:dyDescent="0.3">
      <c r="A390" s="159">
        <f t="shared" si="10"/>
        <v>5</v>
      </c>
      <c r="B390" s="160">
        <v>45708</v>
      </c>
      <c r="C390" s="203" t="s">
        <v>69</v>
      </c>
      <c r="D390" s="163" t="s">
        <v>57</v>
      </c>
      <c r="E390" s="185">
        <v>0.875</v>
      </c>
      <c r="F390" s="185">
        <v>0.91666666666666696</v>
      </c>
      <c r="G390" s="194">
        <f t="shared" si="12"/>
        <v>11</v>
      </c>
      <c r="H390" s="163">
        <v>8</v>
      </c>
      <c r="I390" s="163">
        <v>3</v>
      </c>
      <c r="J390" s="164"/>
      <c r="K390" s="165"/>
      <c r="L390" s="164"/>
      <c r="M390" s="164"/>
    </row>
    <row r="391" spans="1:13" ht="15.6" x14ac:dyDescent="0.3">
      <c r="A391" s="159">
        <f t="shared" si="10"/>
        <v>5</v>
      </c>
      <c r="B391" s="160">
        <v>45708</v>
      </c>
      <c r="C391" s="203" t="s">
        <v>69</v>
      </c>
      <c r="D391" s="163" t="s">
        <v>57</v>
      </c>
      <c r="E391" s="185">
        <v>0.91666666666666696</v>
      </c>
      <c r="F391" s="185">
        <v>0.95833333333333304</v>
      </c>
      <c r="G391" s="194">
        <f t="shared" si="12"/>
        <v>10</v>
      </c>
      <c r="H391" s="163">
        <v>9</v>
      </c>
      <c r="I391" s="163">
        <v>1</v>
      </c>
      <c r="J391" s="164"/>
      <c r="K391" s="165"/>
      <c r="L391" s="164"/>
      <c r="M391" s="164"/>
    </row>
    <row r="392" spans="1:13" ht="15.6" x14ac:dyDescent="0.3">
      <c r="A392" s="159">
        <f t="shared" si="10"/>
        <v>5</v>
      </c>
      <c r="B392" s="160">
        <v>45708</v>
      </c>
      <c r="C392" s="203" t="s">
        <v>69</v>
      </c>
      <c r="D392" s="163" t="s">
        <v>57</v>
      </c>
      <c r="E392" s="185">
        <v>0.95833333333333304</v>
      </c>
      <c r="F392" s="185">
        <v>0</v>
      </c>
      <c r="G392" s="194">
        <f t="shared" si="12"/>
        <v>2</v>
      </c>
      <c r="H392" s="163">
        <v>2</v>
      </c>
      <c r="I392" s="163">
        <v>0</v>
      </c>
      <c r="J392" s="164"/>
      <c r="K392" s="165"/>
      <c r="L392" s="164"/>
      <c r="M392" s="164"/>
    </row>
    <row r="393" spans="1:13" ht="15.6" x14ac:dyDescent="0.3">
      <c r="A393" s="175">
        <f t="shared" si="10"/>
        <v>6</v>
      </c>
      <c r="B393" s="186">
        <v>45709</v>
      </c>
      <c r="C393" s="177" t="s">
        <v>69</v>
      </c>
      <c r="D393" s="180" t="s">
        <v>57</v>
      </c>
      <c r="E393" s="179">
        <v>0</v>
      </c>
      <c r="F393" s="179">
        <v>4.1666666666666699E-2</v>
      </c>
      <c r="G393" s="180">
        <f t="shared" si="12"/>
        <v>0</v>
      </c>
      <c r="H393" s="178">
        <v>0</v>
      </c>
      <c r="I393" s="178">
        <v>0</v>
      </c>
      <c r="J393" s="164"/>
      <c r="K393" s="165"/>
      <c r="L393" s="164"/>
      <c r="M393" s="164"/>
    </row>
    <row r="394" spans="1:13" ht="15.6" x14ac:dyDescent="0.3">
      <c r="A394" s="175">
        <f t="shared" si="10"/>
        <v>6</v>
      </c>
      <c r="B394" s="186">
        <v>45709</v>
      </c>
      <c r="C394" s="177" t="s">
        <v>69</v>
      </c>
      <c r="D394" s="180" t="s">
        <v>57</v>
      </c>
      <c r="E394" s="179">
        <v>4.1666666666666699E-2</v>
      </c>
      <c r="F394" s="179">
        <v>8.3333333333333301E-2</v>
      </c>
      <c r="G394" s="180">
        <f t="shared" si="12"/>
        <v>1</v>
      </c>
      <c r="H394" s="178">
        <v>1</v>
      </c>
      <c r="I394" s="178">
        <v>0</v>
      </c>
      <c r="J394" s="164"/>
      <c r="K394" s="165"/>
      <c r="L394" s="164"/>
      <c r="M394" s="164"/>
    </row>
    <row r="395" spans="1:13" ht="15.6" x14ac:dyDescent="0.3">
      <c r="A395" s="175">
        <f t="shared" si="10"/>
        <v>6</v>
      </c>
      <c r="B395" s="186">
        <v>45709</v>
      </c>
      <c r="C395" s="177" t="s">
        <v>69</v>
      </c>
      <c r="D395" s="180" t="s">
        <v>57</v>
      </c>
      <c r="E395" s="179">
        <v>8.3333333333333301E-2</v>
      </c>
      <c r="F395" s="179">
        <v>0.125</v>
      </c>
      <c r="G395" s="180">
        <f t="shared" si="12"/>
        <v>2</v>
      </c>
      <c r="H395" s="178">
        <v>2</v>
      </c>
      <c r="I395" s="178">
        <v>0</v>
      </c>
      <c r="J395" s="164"/>
      <c r="K395" s="165"/>
      <c r="L395" s="164"/>
      <c r="M395" s="164"/>
    </row>
    <row r="396" spans="1:13" ht="15.6" x14ac:dyDescent="0.3">
      <c r="A396" s="175">
        <f t="shared" si="10"/>
        <v>6</v>
      </c>
      <c r="B396" s="186">
        <v>45709</v>
      </c>
      <c r="C396" s="177" t="s">
        <v>69</v>
      </c>
      <c r="D396" s="180" t="s">
        <v>57</v>
      </c>
      <c r="E396" s="179">
        <v>0.125</v>
      </c>
      <c r="F396" s="179">
        <v>0.16666666666666699</v>
      </c>
      <c r="G396" s="180">
        <f t="shared" si="12"/>
        <v>2</v>
      </c>
      <c r="H396" s="178">
        <v>2</v>
      </c>
      <c r="I396" s="178">
        <v>0</v>
      </c>
      <c r="J396" s="164"/>
      <c r="K396" s="165"/>
      <c r="L396" s="164"/>
      <c r="M396" s="164"/>
    </row>
    <row r="397" spans="1:13" ht="15.6" x14ac:dyDescent="0.3">
      <c r="A397" s="175">
        <f t="shared" si="10"/>
        <v>6</v>
      </c>
      <c r="B397" s="186">
        <v>45709</v>
      </c>
      <c r="C397" s="177" t="s">
        <v>69</v>
      </c>
      <c r="D397" s="180" t="s">
        <v>57</v>
      </c>
      <c r="E397" s="179">
        <v>0.16666666666666699</v>
      </c>
      <c r="F397" s="179">
        <v>0.20833333333333301</v>
      </c>
      <c r="G397" s="180">
        <f t="shared" si="12"/>
        <v>1</v>
      </c>
      <c r="H397" s="178">
        <v>1</v>
      </c>
      <c r="I397" s="178">
        <v>0</v>
      </c>
      <c r="J397" s="164"/>
      <c r="K397" s="165"/>
      <c r="L397" s="164"/>
      <c r="M397" s="164"/>
    </row>
    <row r="398" spans="1:13" ht="15.6" x14ac:dyDescent="0.3">
      <c r="A398" s="175">
        <f t="shared" si="10"/>
        <v>6</v>
      </c>
      <c r="B398" s="186">
        <v>45709</v>
      </c>
      <c r="C398" s="177" t="s">
        <v>69</v>
      </c>
      <c r="D398" s="180" t="s">
        <v>57</v>
      </c>
      <c r="E398" s="179">
        <v>0.20833333333333301</v>
      </c>
      <c r="F398" s="179">
        <v>0.25</v>
      </c>
      <c r="G398" s="180">
        <f t="shared" si="12"/>
        <v>22</v>
      </c>
      <c r="H398" s="178">
        <v>20</v>
      </c>
      <c r="I398" s="178">
        <v>2</v>
      </c>
      <c r="J398" s="164"/>
      <c r="K398" s="165"/>
      <c r="L398" s="164"/>
      <c r="M398" s="164"/>
    </row>
    <row r="399" spans="1:13" ht="15.6" x14ac:dyDescent="0.3">
      <c r="A399" s="175">
        <f t="shared" si="10"/>
        <v>6</v>
      </c>
      <c r="B399" s="186">
        <v>45709</v>
      </c>
      <c r="C399" s="177" t="s">
        <v>69</v>
      </c>
      <c r="D399" s="180" t="s">
        <v>57</v>
      </c>
      <c r="E399" s="179">
        <v>0.25</v>
      </c>
      <c r="F399" s="179">
        <v>0.29166666666666702</v>
      </c>
      <c r="G399" s="180">
        <f t="shared" si="12"/>
        <v>44</v>
      </c>
      <c r="H399" s="178">
        <v>43</v>
      </c>
      <c r="I399" s="178">
        <v>1</v>
      </c>
      <c r="J399" s="164"/>
      <c r="K399" s="165"/>
      <c r="L399" s="164"/>
      <c r="M399" s="164"/>
    </row>
    <row r="400" spans="1:13" ht="15.6" x14ac:dyDescent="0.3">
      <c r="A400" s="175">
        <f t="shared" si="10"/>
        <v>6</v>
      </c>
      <c r="B400" s="186">
        <v>45709</v>
      </c>
      <c r="C400" s="177" t="s">
        <v>69</v>
      </c>
      <c r="D400" s="180" t="s">
        <v>57</v>
      </c>
      <c r="E400" s="179">
        <v>0.29166666666666702</v>
      </c>
      <c r="F400" s="179">
        <v>0.33333333333333298</v>
      </c>
      <c r="G400" s="180">
        <f t="shared" si="12"/>
        <v>131</v>
      </c>
      <c r="H400" s="178">
        <v>122</v>
      </c>
      <c r="I400" s="178">
        <v>9</v>
      </c>
      <c r="J400" s="164"/>
      <c r="K400" s="165"/>
      <c r="L400" s="164"/>
      <c r="M400" s="164"/>
    </row>
    <row r="401" spans="1:13" ht="15.6" x14ac:dyDescent="0.3">
      <c r="A401" s="175">
        <f t="shared" si="10"/>
        <v>6</v>
      </c>
      <c r="B401" s="186">
        <v>45709</v>
      </c>
      <c r="C401" s="177" t="s">
        <v>69</v>
      </c>
      <c r="D401" s="180" t="s">
        <v>57</v>
      </c>
      <c r="E401" s="179">
        <v>0.33333333333333298</v>
      </c>
      <c r="F401" s="179">
        <v>0.375</v>
      </c>
      <c r="G401" s="180">
        <f t="shared" si="12"/>
        <v>171</v>
      </c>
      <c r="H401" s="178">
        <v>160</v>
      </c>
      <c r="I401" s="178">
        <v>11</v>
      </c>
      <c r="J401" s="164"/>
      <c r="K401" s="165"/>
      <c r="L401" s="164"/>
      <c r="M401" s="164"/>
    </row>
    <row r="402" spans="1:13" ht="15.6" x14ac:dyDescent="0.3">
      <c r="A402" s="175">
        <f t="shared" si="10"/>
        <v>6</v>
      </c>
      <c r="B402" s="186">
        <v>45709</v>
      </c>
      <c r="C402" s="177" t="s">
        <v>69</v>
      </c>
      <c r="D402" s="180" t="s">
        <v>57</v>
      </c>
      <c r="E402" s="179">
        <v>0.375</v>
      </c>
      <c r="F402" s="179">
        <v>0.41666666666666702</v>
      </c>
      <c r="G402" s="180">
        <f t="shared" si="12"/>
        <v>180</v>
      </c>
      <c r="H402" s="178">
        <v>145</v>
      </c>
      <c r="I402" s="178">
        <v>35</v>
      </c>
      <c r="J402" s="164"/>
      <c r="K402" s="165"/>
      <c r="L402" s="164"/>
      <c r="M402" s="164"/>
    </row>
    <row r="403" spans="1:13" ht="15.6" x14ac:dyDescent="0.3">
      <c r="A403" s="175">
        <f t="shared" si="10"/>
        <v>6</v>
      </c>
      <c r="B403" s="186">
        <v>45709</v>
      </c>
      <c r="C403" s="177" t="s">
        <v>69</v>
      </c>
      <c r="D403" s="180" t="s">
        <v>57</v>
      </c>
      <c r="E403" s="179">
        <v>0.41666666666666702</v>
      </c>
      <c r="F403" s="179">
        <v>0.45833333333333298</v>
      </c>
      <c r="G403" s="180">
        <f t="shared" ref="G403:G416" si="13">H403+I403</f>
        <v>74</v>
      </c>
      <c r="H403" s="178">
        <v>63</v>
      </c>
      <c r="I403" s="178">
        <v>11</v>
      </c>
      <c r="J403" s="164"/>
      <c r="K403" s="165"/>
      <c r="L403" s="164"/>
      <c r="M403" s="164"/>
    </row>
    <row r="404" spans="1:13" ht="15.6" x14ac:dyDescent="0.3">
      <c r="A404" s="175">
        <f t="shared" si="10"/>
        <v>6</v>
      </c>
      <c r="B404" s="186">
        <v>45709</v>
      </c>
      <c r="C404" s="177" t="s">
        <v>69</v>
      </c>
      <c r="D404" s="180" t="s">
        <v>57</v>
      </c>
      <c r="E404" s="179">
        <v>0.45833333333333298</v>
      </c>
      <c r="F404" s="179">
        <v>0.5</v>
      </c>
      <c r="G404" s="180">
        <f t="shared" si="13"/>
        <v>0</v>
      </c>
      <c r="H404" s="178">
        <v>0</v>
      </c>
      <c r="I404" s="178">
        <v>0</v>
      </c>
      <c r="J404" s="164"/>
      <c r="K404" s="165"/>
      <c r="L404" s="164"/>
      <c r="M404" s="164"/>
    </row>
    <row r="405" spans="1:13" ht="15.6" x14ac:dyDescent="0.3">
      <c r="A405" s="175">
        <f t="shared" si="10"/>
        <v>6</v>
      </c>
      <c r="B405" s="186">
        <v>45709</v>
      </c>
      <c r="C405" s="177" t="s">
        <v>69</v>
      </c>
      <c r="D405" s="180" t="s">
        <v>57</v>
      </c>
      <c r="E405" s="179">
        <v>0.5</v>
      </c>
      <c r="F405" s="179">
        <v>0.54166666666666696</v>
      </c>
      <c r="G405" s="180">
        <f t="shared" si="13"/>
        <v>0</v>
      </c>
      <c r="H405" s="178">
        <v>0</v>
      </c>
      <c r="I405" s="178">
        <v>0</v>
      </c>
      <c r="J405" s="164"/>
      <c r="K405" s="165"/>
      <c r="L405" s="164"/>
      <c r="M405" s="164"/>
    </row>
    <row r="406" spans="1:13" ht="15.6" x14ac:dyDescent="0.3">
      <c r="A406" s="175">
        <f t="shared" si="10"/>
        <v>6</v>
      </c>
      <c r="B406" s="186">
        <v>45709</v>
      </c>
      <c r="C406" s="177" t="s">
        <v>69</v>
      </c>
      <c r="D406" s="180" t="s">
        <v>57</v>
      </c>
      <c r="E406" s="179">
        <v>0.54166666666666696</v>
      </c>
      <c r="F406" s="179">
        <v>0.58333333333333304</v>
      </c>
      <c r="G406" s="180">
        <f t="shared" si="13"/>
        <v>0</v>
      </c>
      <c r="H406" s="178">
        <v>0</v>
      </c>
      <c r="I406" s="178">
        <v>0</v>
      </c>
      <c r="J406" s="164"/>
      <c r="K406" s="165"/>
      <c r="L406" s="164"/>
      <c r="M406" s="164"/>
    </row>
    <row r="407" spans="1:13" ht="15.6" x14ac:dyDescent="0.3">
      <c r="A407" s="175">
        <f t="shared" si="10"/>
        <v>6</v>
      </c>
      <c r="B407" s="186">
        <v>45709</v>
      </c>
      <c r="C407" s="177" t="s">
        <v>69</v>
      </c>
      <c r="D407" s="180" t="s">
        <v>57</v>
      </c>
      <c r="E407" s="179">
        <v>0.58333333333333304</v>
      </c>
      <c r="F407" s="179">
        <v>0.625</v>
      </c>
      <c r="G407" s="180">
        <f t="shared" si="13"/>
        <v>0</v>
      </c>
      <c r="H407" s="178">
        <v>0</v>
      </c>
      <c r="I407" s="178">
        <v>0</v>
      </c>
      <c r="J407" s="164"/>
      <c r="K407" s="165"/>
      <c r="L407" s="164"/>
      <c r="M407" s="164"/>
    </row>
    <row r="408" spans="1:13" ht="15.6" x14ac:dyDescent="0.3">
      <c r="A408" s="175">
        <f t="shared" si="10"/>
        <v>6</v>
      </c>
      <c r="B408" s="186">
        <v>45709</v>
      </c>
      <c r="C408" s="177" t="s">
        <v>69</v>
      </c>
      <c r="D408" s="180" t="s">
        <v>57</v>
      </c>
      <c r="E408" s="179">
        <v>0.625</v>
      </c>
      <c r="F408" s="179">
        <v>0.66666666666666696</v>
      </c>
      <c r="G408" s="180">
        <f t="shared" si="13"/>
        <v>0</v>
      </c>
      <c r="H408" s="178">
        <v>0</v>
      </c>
      <c r="I408" s="178">
        <v>0</v>
      </c>
      <c r="J408" s="164"/>
      <c r="K408" s="165"/>
      <c r="L408" s="164"/>
      <c r="M408" s="164"/>
    </row>
    <row r="409" spans="1:13" ht="15.6" x14ac:dyDescent="0.3">
      <c r="A409" s="175">
        <f t="shared" si="10"/>
        <v>6</v>
      </c>
      <c r="B409" s="186">
        <v>45709</v>
      </c>
      <c r="C409" s="177" t="s">
        <v>69</v>
      </c>
      <c r="D409" s="180" t="s">
        <v>57</v>
      </c>
      <c r="E409" s="179">
        <v>0.66666666666666696</v>
      </c>
      <c r="F409" s="179">
        <v>0.70833333333333304</v>
      </c>
      <c r="G409" s="180">
        <f t="shared" si="13"/>
        <v>0</v>
      </c>
      <c r="H409" s="178">
        <v>0</v>
      </c>
      <c r="I409" s="178">
        <v>0</v>
      </c>
      <c r="J409" s="164"/>
      <c r="K409" s="165"/>
      <c r="L409" s="164"/>
      <c r="M409" s="164"/>
    </row>
    <row r="410" spans="1:13" ht="15.6" x14ac:dyDescent="0.3">
      <c r="A410" s="175">
        <f t="shared" si="10"/>
        <v>6</v>
      </c>
      <c r="B410" s="186">
        <v>45709</v>
      </c>
      <c r="C410" s="177" t="s">
        <v>69</v>
      </c>
      <c r="D410" s="180" t="s">
        <v>57</v>
      </c>
      <c r="E410" s="179">
        <v>0.70833333333333304</v>
      </c>
      <c r="F410" s="179">
        <v>0.75</v>
      </c>
      <c r="G410" s="180">
        <f t="shared" si="13"/>
        <v>0</v>
      </c>
      <c r="H410" s="178">
        <v>0</v>
      </c>
      <c r="I410" s="178">
        <v>0</v>
      </c>
      <c r="J410" s="164"/>
      <c r="K410" s="165"/>
      <c r="L410" s="164"/>
      <c r="M410" s="164"/>
    </row>
    <row r="411" spans="1:13" ht="15.6" x14ac:dyDescent="0.3">
      <c r="A411" s="175">
        <f t="shared" si="10"/>
        <v>6</v>
      </c>
      <c r="B411" s="186">
        <v>45709</v>
      </c>
      <c r="C411" s="177" t="s">
        <v>69</v>
      </c>
      <c r="D411" s="180" t="s">
        <v>57</v>
      </c>
      <c r="E411" s="179">
        <v>0.75</v>
      </c>
      <c r="F411" s="179">
        <v>0.79166666666666696</v>
      </c>
      <c r="G411" s="180">
        <f t="shared" si="13"/>
        <v>0</v>
      </c>
      <c r="H411" s="178">
        <v>0</v>
      </c>
      <c r="I411" s="178">
        <v>0</v>
      </c>
      <c r="J411" s="164"/>
      <c r="K411" s="165"/>
      <c r="L411" s="164"/>
      <c r="M411" s="164"/>
    </row>
    <row r="412" spans="1:13" ht="15.6" x14ac:dyDescent="0.3">
      <c r="A412" s="175">
        <f t="shared" si="10"/>
        <v>6</v>
      </c>
      <c r="B412" s="186">
        <v>45709</v>
      </c>
      <c r="C412" s="177" t="s">
        <v>69</v>
      </c>
      <c r="D412" s="180" t="s">
        <v>57</v>
      </c>
      <c r="E412" s="179">
        <v>0.79166666666666696</v>
      </c>
      <c r="F412" s="179">
        <v>0.83333333333333304</v>
      </c>
      <c r="G412" s="180">
        <f t="shared" si="13"/>
        <v>0</v>
      </c>
      <c r="H412" s="178">
        <v>0</v>
      </c>
      <c r="I412" s="178">
        <v>0</v>
      </c>
      <c r="J412" s="164"/>
      <c r="K412" s="165"/>
      <c r="L412" s="164"/>
      <c r="M412" s="164"/>
    </row>
    <row r="413" spans="1:13" ht="15.6" x14ac:dyDescent="0.3">
      <c r="A413" s="175">
        <f t="shared" si="10"/>
        <v>6</v>
      </c>
      <c r="B413" s="186">
        <v>45709</v>
      </c>
      <c r="C413" s="177" t="s">
        <v>69</v>
      </c>
      <c r="D413" s="180" t="s">
        <v>57</v>
      </c>
      <c r="E413" s="179">
        <v>0.83333333333333304</v>
      </c>
      <c r="F413" s="179">
        <v>0.875</v>
      </c>
      <c r="G413" s="180">
        <f t="shared" si="13"/>
        <v>0</v>
      </c>
      <c r="H413" s="178">
        <v>0</v>
      </c>
      <c r="I413" s="178">
        <v>0</v>
      </c>
      <c r="J413" s="164"/>
      <c r="K413" s="165"/>
      <c r="L413" s="164"/>
      <c r="M413" s="164"/>
    </row>
    <row r="414" spans="1:13" ht="15.6" x14ac:dyDescent="0.3">
      <c r="A414" s="175">
        <f t="shared" si="10"/>
        <v>6</v>
      </c>
      <c r="B414" s="186">
        <v>45709</v>
      </c>
      <c r="C414" s="177" t="s">
        <v>69</v>
      </c>
      <c r="D414" s="180" t="s">
        <v>57</v>
      </c>
      <c r="E414" s="179">
        <v>0.875</v>
      </c>
      <c r="F414" s="179">
        <v>0.91666666666666696</v>
      </c>
      <c r="G414" s="180">
        <f t="shared" si="13"/>
        <v>0</v>
      </c>
      <c r="H414" s="178">
        <v>0</v>
      </c>
      <c r="I414" s="178">
        <v>0</v>
      </c>
      <c r="J414" s="164"/>
      <c r="K414" s="165"/>
      <c r="L414" s="164"/>
      <c r="M414" s="164"/>
    </row>
    <row r="415" spans="1:13" ht="15.6" x14ac:dyDescent="0.3">
      <c r="A415" s="175">
        <f t="shared" si="10"/>
        <v>6</v>
      </c>
      <c r="B415" s="186">
        <v>45709</v>
      </c>
      <c r="C415" s="177" t="s">
        <v>69</v>
      </c>
      <c r="D415" s="180" t="s">
        <v>57</v>
      </c>
      <c r="E415" s="179">
        <v>0.91666666666666696</v>
      </c>
      <c r="F415" s="179">
        <v>0.95833333333333304</v>
      </c>
      <c r="G415" s="180">
        <f t="shared" si="13"/>
        <v>0</v>
      </c>
      <c r="H415" s="178">
        <v>0</v>
      </c>
      <c r="I415" s="178">
        <v>0</v>
      </c>
      <c r="J415" s="164"/>
      <c r="K415" s="165"/>
      <c r="L415" s="164"/>
      <c r="M415" s="164"/>
    </row>
    <row r="416" spans="1:13" ht="15.6" x14ac:dyDescent="0.3">
      <c r="A416" s="175">
        <f t="shared" si="10"/>
        <v>6</v>
      </c>
      <c r="B416" s="186">
        <v>45709</v>
      </c>
      <c r="C416" s="177" t="s">
        <v>69</v>
      </c>
      <c r="D416" s="180" t="s">
        <v>57</v>
      </c>
      <c r="E416" s="179">
        <v>0.95833333333333304</v>
      </c>
      <c r="F416" s="179">
        <v>0</v>
      </c>
      <c r="G416" s="180">
        <f t="shared" si="13"/>
        <v>0</v>
      </c>
      <c r="H416" s="178">
        <v>0</v>
      </c>
      <c r="I416" s="178">
        <v>0</v>
      </c>
      <c r="J416" s="164"/>
      <c r="K416" s="165"/>
      <c r="L416" s="164"/>
      <c r="M416" s="164"/>
    </row>
    <row r="417" spans="1:13" ht="15.6" x14ac:dyDescent="0.3">
      <c r="A417" s="159">
        <f t="shared" si="10"/>
        <v>7</v>
      </c>
      <c r="B417" s="160">
        <v>45710</v>
      </c>
      <c r="C417" s="203" t="s">
        <v>69</v>
      </c>
      <c r="D417" s="163"/>
      <c r="E417" s="185"/>
      <c r="F417" s="185"/>
      <c r="G417" s="163"/>
      <c r="H417" s="163"/>
      <c r="I417" s="163"/>
      <c r="J417" s="164"/>
      <c r="K417" s="165"/>
      <c r="L417" s="164"/>
      <c r="M417" s="164"/>
    </row>
    <row r="418" spans="1:13" ht="15.6" x14ac:dyDescent="0.3">
      <c r="A418" s="159">
        <f t="shared" si="10"/>
        <v>7</v>
      </c>
      <c r="B418" s="160">
        <v>45710</v>
      </c>
      <c r="C418" s="203" t="s">
        <v>69</v>
      </c>
      <c r="D418" s="163"/>
      <c r="E418" s="185"/>
      <c r="F418" s="185"/>
      <c r="G418" s="163"/>
      <c r="H418" s="163"/>
      <c r="I418" s="163"/>
      <c r="J418" s="164"/>
      <c r="K418" s="165"/>
      <c r="L418" s="164"/>
      <c r="M418" s="164"/>
    </row>
    <row r="419" spans="1:13" ht="15.6" x14ac:dyDescent="0.3">
      <c r="A419" s="159">
        <f t="shared" si="10"/>
        <v>7</v>
      </c>
      <c r="B419" s="160">
        <v>45710</v>
      </c>
      <c r="C419" s="203" t="s">
        <v>69</v>
      </c>
      <c r="D419" s="163"/>
      <c r="E419" s="185"/>
      <c r="F419" s="185"/>
      <c r="G419" s="163"/>
      <c r="H419" s="163"/>
      <c r="I419" s="163"/>
      <c r="J419" s="164"/>
      <c r="K419" s="165"/>
      <c r="L419" s="164"/>
      <c r="M419" s="164"/>
    </row>
    <row r="420" spans="1:13" ht="15.6" x14ac:dyDescent="0.3">
      <c r="A420" s="159">
        <f t="shared" si="10"/>
        <v>7</v>
      </c>
      <c r="B420" s="160">
        <v>45710</v>
      </c>
      <c r="C420" s="203" t="s">
        <v>69</v>
      </c>
      <c r="D420" s="163"/>
      <c r="E420" s="185"/>
      <c r="F420" s="185"/>
      <c r="G420" s="163"/>
      <c r="H420" s="163"/>
      <c r="I420" s="163"/>
      <c r="J420" s="164"/>
      <c r="K420" s="165"/>
      <c r="L420" s="164"/>
      <c r="M420" s="164"/>
    </row>
    <row r="421" spans="1:13" ht="15.6" x14ac:dyDescent="0.3">
      <c r="A421" s="159">
        <f t="shared" si="10"/>
        <v>7</v>
      </c>
      <c r="B421" s="160">
        <v>45710</v>
      </c>
      <c r="C421" s="203" t="s">
        <v>69</v>
      </c>
      <c r="D421" s="163"/>
      <c r="E421" s="185"/>
      <c r="F421" s="185"/>
      <c r="G421" s="163"/>
      <c r="H421" s="163"/>
      <c r="I421" s="163"/>
      <c r="J421" s="164"/>
      <c r="K421" s="165"/>
      <c r="L421" s="164"/>
      <c r="M421" s="164"/>
    </row>
    <row r="422" spans="1:13" ht="15.6" x14ac:dyDescent="0.3">
      <c r="A422" s="159">
        <f t="shared" si="10"/>
        <v>7</v>
      </c>
      <c r="B422" s="160">
        <v>45710</v>
      </c>
      <c r="C422" s="203" t="s">
        <v>69</v>
      </c>
      <c r="D422" s="163"/>
      <c r="E422" s="185"/>
      <c r="F422" s="185"/>
      <c r="G422" s="163"/>
      <c r="H422" s="163"/>
      <c r="I422" s="163"/>
      <c r="J422" s="164"/>
      <c r="K422" s="165"/>
      <c r="L422" s="164"/>
      <c r="M422" s="164"/>
    </row>
    <row r="423" spans="1:13" ht="15.6" x14ac:dyDescent="0.3">
      <c r="A423" s="159">
        <f t="shared" si="10"/>
        <v>7</v>
      </c>
      <c r="B423" s="160">
        <v>45710</v>
      </c>
      <c r="C423" s="203" t="s">
        <v>69</v>
      </c>
      <c r="D423" s="163"/>
      <c r="E423" s="185"/>
      <c r="F423" s="185"/>
      <c r="G423" s="163"/>
      <c r="H423" s="163"/>
      <c r="I423" s="163"/>
      <c r="J423" s="164"/>
      <c r="K423" s="165"/>
      <c r="L423" s="164"/>
      <c r="M423" s="164"/>
    </row>
    <row r="424" spans="1:13" ht="15.6" x14ac:dyDescent="0.3">
      <c r="A424" s="159">
        <f t="shared" si="10"/>
        <v>7</v>
      </c>
      <c r="B424" s="160">
        <v>45710</v>
      </c>
      <c r="C424" s="203" t="s">
        <v>69</v>
      </c>
      <c r="D424" s="163"/>
      <c r="E424" s="185"/>
      <c r="F424" s="185"/>
      <c r="G424" s="163"/>
      <c r="H424" s="163"/>
      <c r="I424" s="163"/>
      <c r="J424" s="164"/>
      <c r="K424" s="165"/>
      <c r="L424" s="164"/>
      <c r="M424" s="164"/>
    </row>
    <row r="425" spans="1:13" ht="15.6" x14ac:dyDescent="0.3">
      <c r="A425" s="159">
        <f t="shared" si="10"/>
        <v>7</v>
      </c>
      <c r="B425" s="160">
        <v>45710</v>
      </c>
      <c r="C425" s="203" t="s">
        <v>69</v>
      </c>
      <c r="D425" s="163"/>
      <c r="E425" s="185"/>
      <c r="F425" s="185"/>
      <c r="G425" s="163"/>
      <c r="H425" s="163"/>
      <c r="I425" s="163"/>
      <c r="J425" s="164"/>
      <c r="K425" s="165"/>
      <c r="L425" s="164"/>
      <c r="M425" s="164"/>
    </row>
    <row r="426" spans="1:13" ht="15.6" x14ac:dyDescent="0.3">
      <c r="A426" s="159">
        <f t="shared" si="10"/>
        <v>7</v>
      </c>
      <c r="B426" s="160">
        <v>45710</v>
      </c>
      <c r="C426" s="203" t="s">
        <v>69</v>
      </c>
      <c r="D426" s="163"/>
      <c r="E426" s="185"/>
      <c r="F426" s="185"/>
      <c r="G426" s="163"/>
      <c r="H426" s="163"/>
      <c r="I426" s="163"/>
      <c r="J426" s="164"/>
      <c r="K426" s="165"/>
      <c r="L426" s="164"/>
      <c r="M426" s="164"/>
    </row>
    <row r="427" spans="1:13" ht="15.6" x14ac:dyDescent="0.3">
      <c r="A427" s="159">
        <f t="shared" si="10"/>
        <v>7</v>
      </c>
      <c r="B427" s="160">
        <v>45710</v>
      </c>
      <c r="C427" s="203" t="s">
        <v>69</v>
      </c>
      <c r="D427" s="163"/>
      <c r="E427" s="185"/>
      <c r="F427" s="185"/>
      <c r="G427" s="163"/>
      <c r="H427" s="163"/>
      <c r="I427" s="163"/>
      <c r="J427" s="164"/>
      <c r="K427" s="165"/>
      <c r="L427" s="164"/>
      <c r="M427" s="164"/>
    </row>
    <row r="428" spans="1:13" ht="15.6" x14ac:dyDescent="0.3">
      <c r="A428" s="159">
        <f t="shared" si="10"/>
        <v>7</v>
      </c>
      <c r="B428" s="160">
        <v>45710</v>
      </c>
      <c r="C428" s="203" t="s">
        <v>69</v>
      </c>
      <c r="D428" s="163"/>
      <c r="E428" s="185"/>
      <c r="F428" s="185"/>
      <c r="G428" s="163"/>
      <c r="H428" s="163"/>
      <c r="I428" s="163"/>
      <c r="J428" s="164"/>
      <c r="K428" s="165"/>
      <c r="L428" s="164"/>
      <c r="M428" s="164"/>
    </row>
    <row r="429" spans="1:13" ht="15.6" x14ac:dyDescent="0.3">
      <c r="A429" s="159">
        <f t="shared" si="10"/>
        <v>7</v>
      </c>
      <c r="B429" s="160">
        <v>45710</v>
      </c>
      <c r="C429" s="203" t="s">
        <v>69</v>
      </c>
      <c r="D429" s="163"/>
      <c r="E429" s="185"/>
      <c r="F429" s="185"/>
      <c r="G429" s="163"/>
      <c r="H429" s="163"/>
      <c r="I429" s="163"/>
      <c r="J429" s="164"/>
      <c r="K429" s="165"/>
      <c r="L429" s="164"/>
      <c r="M429" s="164"/>
    </row>
    <row r="430" spans="1:13" ht="15.6" x14ac:dyDescent="0.3">
      <c r="A430" s="159">
        <f t="shared" si="10"/>
        <v>7</v>
      </c>
      <c r="B430" s="160">
        <v>45710</v>
      </c>
      <c r="C430" s="203" t="s">
        <v>69</v>
      </c>
      <c r="D430" s="163"/>
      <c r="E430" s="185"/>
      <c r="F430" s="185"/>
      <c r="G430" s="163"/>
      <c r="H430" s="163"/>
      <c r="I430" s="163"/>
      <c r="J430" s="164"/>
      <c r="K430" s="165"/>
      <c r="L430" s="164"/>
      <c r="M430" s="164"/>
    </row>
    <row r="431" spans="1:13" ht="15.6" x14ac:dyDescent="0.3">
      <c r="A431" s="159">
        <f t="shared" si="10"/>
        <v>7</v>
      </c>
      <c r="B431" s="160">
        <v>45710</v>
      </c>
      <c r="C431" s="203" t="s">
        <v>69</v>
      </c>
      <c r="D431" s="163"/>
      <c r="E431" s="185"/>
      <c r="F431" s="185"/>
      <c r="G431" s="163"/>
      <c r="H431" s="163"/>
      <c r="I431" s="163"/>
      <c r="J431" s="164"/>
      <c r="K431" s="165"/>
      <c r="L431" s="164"/>
      <c r="M431" s="164"/>
    </row>
    <row r="432" spans="1:13" ht="15.6" x14ac:dyDescent="0.3">
      <c r="A432" s="159">
        <f t="shared" si="10"/>
        <v>7</v>
      </c>
      <c r="B432" s="160">
        <v>45710</v>
      </c>
      <c r="C432" s="203" t="s">
        <v>69</v>
      </c>
      <c r="D432" s="163"/>
      <c r="E432" s="185"/>
      <c r="F432" s="185"/>
      <c r="G432" s="163"/>
      <c r="H432" s="163"/>
      <c r="I432" s="163"/>
      <c r="J432" s="164"/>
      <c r="K432" s="165"/>
      <c r="L432" s="164"/>
      <c r="M432" s="164"/>
    </row>
    <row r="433" spans="1:13" ht="15.6" x14ac:dyDescent="0.3">
      <c r="A433" s="159">
        <f t="shared" si="10"/>
        <v>7</v>
      </c>
      <c r="B433" s="160">
        <v>45710</v>
      </c>
      <c r="C433" s="203" t="s">
        <v>69</v>
      </c>
      <c r="D433" s="163"/>
      <c r="E433" s="185"/>
      <c r="F433" s="185"/>
      <c r="G433" s="163"/>
      <c r="H433" s="163"/>
      <c r="I433" s="163"/>
      <c r="J433" s="164"/>
      <c r="K433" s="165"/>
      <c r="L433" s="164"/>
      <c r="M433" s="164"/>
    </row>
    <row r="434" spans="1:13" ht="15.6" x14ac:dyDescent="0.3">
      <c r="A434" s="159">
        <f t="shared" si="10"/>
        <v>7</v>
      </c>
      <c r="B434" s="160">
        <v>45710</v>
      </c>
      <c r="C434" s="203" t="s">
        <v>69</v>
      </c>
      <c r="D434" s="163"/>
      <c r="E434" s="185"/>
      <c r="F434" s="185"/>
      <c r="G434" s="163"/>
      <c r="H434" s="163"/>
      <c r="I434" s="163"/>
      <c r="J434" s="164"/>
      <c r="K434" s="165"/>
      <c r="L434" s="164"/>
      <c r="M434" s="164"/>
    </row>
    <row r="435" spans="1:13" ht="15.6" x14ac:dyDescent="0.3">
      <c r="A435" s="159">
        <f t="shared" si="10"/>
        <v>7</v>
      </c>
      <c r="B435" s="160">
        <v>45710</v>
      </c>
      <c r="C435" s="203" t="s">
        <v>69</v>
      </c>
      <c r="D435" s="163"/>
      <c r="E435" s="185"/>
      <c r="F435" s="185"/>
      <c r="G435" s="163"/>
      <c r="H435" s="163"/>
      <c r="I435" s="163"/>
      <c r="J435" s="164"/>
      <c r="K435" s="165"/>
      <c r="L435" s="164"/>
      <c r="M435" s="164"/>
    </row>
    <row r="436" spans="1:13" ht="15.6" x14ac:dyDescent="0.3">
      <c r="A436" s="159">
        <f t="shared" si="10"/>
        <v>7</v>
      </c>
      <c r="B436" s="160">
        <v>45710</v>
      </c>
      <c r="C436" s="203" t="s">
        <v>69</v>
      </c>
      <c r="D436" s="163"/>
      <c r="E436" s="185"/>
      <c r="F436" s="185"/>
      <c r="G436" s="163"/>
      <c r="H436" s="163"/>
      <c r="I436" s="163"/>
      <c r="J436" s="164"/>
      <c r="K436" s="165"/>
      <c r="L436" s="164"/>
      <c r="M436" s="164"/>
    </row>
    <row r="437" spans="1:13" ht="15.6" x14ac:dyDescent="0.3">
      <c r="A437" s="159">
        <f t="shared" si="10"/>
        <v>7</v>
      </c>
      <c r="B437" s="160">
        <v>45710</v>
      </c>
      <c r="C437" s="203" t="s">
        <v>69</v>
      </c>
      <c r="D437" s="163"/>
      <c r="E437" s="185"/>
      <c r="F437" s="185"/>
      <c r="G437" s="163"/>
      <c r="H437" s="163"/>
      <c r="I437" s="163"/>
      <c r="J437" s="164"/>
      <c r="K437" s="165"/>
      <c r="L437" s="164"/>
      <c r="M437" s="164"/>
    </row>
    <row r="438" spans="1:13" ht="15.6" x14ac:dyDescent="0.3">
      <c r="A438" s="159">
        <f t="shared" si="10"/>
        <v>7</v>
      </c>
      <c r="B438" s="160">
        <v>45710</v>
      </c>
      <c r="C438" s="203" t="s">
        <v>69</v>
      </c>
      <c r="D438" s="163"/>
      <c r="E438" s="185"/>
      <c r="F438" s="185"/>
      <c r="G438" s="163"/>
      <c r="H438" s="163"/>
      <c r="I438" s="163"/>
      <c r="J438" s="164"/>
      <c r="K438" s="165"/>
      <c r="L438" s="164"/>
      <c r="M438" s="164"/>
    </row>
    <row r="439" spans="1:13" ht="15.6" x14ac:dyDescent="0.3">
      <c r="A439" s="159">
        <f t="shared" si="10"/>
        <v>7</v>
      </c>
      <c r="B439" s="160">
        <v>45710</v>
      </c>
      <c r="C439" s="203" t="s">
        <v>69</v>
      </c>
      <c r="D439" s="163"/>
      <c r="E439" s="185"/>
      <c r="F439" s="185"/>
      <c r="G439" s="163"/>
      <c r="H439" s="163"/>
      <c r="I439" s="163"/>
      <c r="J439" s="164"/>
      <c r="K439" s="165"/>
      <c r="L439" s="164"/>
      <c r="M439" s="164"/>
    </row>
    <row r="440" spans="1:13" ht="15.6" x14ac:dyDescent="0.3">
      <c r="A440" s="159">
        <f t="shared" si="10"/>
        <v>7</v>
      </c>
      <c r="B440" s="160">
        <v>45710</v>
      </c>
      <c r="C440" s="203" t="s">
        <v>69</v>
      </c>
      <c r="D440" s="163"/>
      <c r="E440" s="185"/>
      <c r="F440" s="185"/>
      <c r="G440" s="163"/>
      <c r="H440" s="163"/>
      <c r="I440" s="163"/>
      <c r="J440" s="164"/>
      <c r="K440" s="165"/>
      <c r="L440" s="164"/>
      <c r="M440" s="164"/>
    </row>
    <row r="441" spans="1:13" ht="14.4" x14ac:dyDescent="0.3">
      <c r="A441" s="187"/>
      <c r="B441" s="188"/>
      <c r="C441" s="188"/>
      <c r="D441" s="199"/>
      <c r="E441" s="190"/>
      <c r="F441" s="190"/>
      <c r="G441" s="189"/>
      <c r="H441" s="189"/>
      <c r="I441" s="189"/>
      <c r="J441" s="164"/>
      <c r="K441" s="165"/>
      <c r="L441" s="164"/>
      <c r="M441" s="164"/>
    </row>
    <row r="442" spans="1:13" ht="14.4" x14ac:dyDescent="0.3">
      <c r="A442" s="187"/>
      <c r="B442" s="188"/>
      <c r="C442" s="188"/>
      <c r="D442" s="199"/>
      <c r="E442" s="190"/>
      <c r="F442" s="190"/>
      <c r="G442" s="189"/>
      <c r="H442" s="189"/>
      <c r="I442" s="189"/>
      <c r="J442" s="164"/>
      <c r="K442" s="165"/>
      <c r="L442" s="164"/>
      <c r="M442" s="164"/>
    </row>
    <row r="443" spans="1:13" ht="14.4" x14ac:dyDescent="0.3">
      <c r="A443" s="187"/>
      <c r="B443" s="188"/>
      <c r="C443" s="188"/>
      <c r="D443" s="199"/>
      <c r="E443" s="190"/>
      <c r="F443" s="190"/>
      <c r="G443" s="189"/>
      <c r="H443" s="189"/>
      <c r="I443" s="189"/>
      <c r="J443" s="164"/>
      <c r="K443" s="165"/>
      <c r="L443" s="164"/>
      <c r="M443" s="164"/>
    </row>
    <row r="444" spans="1:13" ht="14.4" x14ac:dyDescent="0.3">
      <c r="A444" s="187"/>
      <c r="B444" s="188"/>
      <c r="C444" s="188"/>
      <c r="D444" s="199"/>
      <c r="E444" s="190"/>
      <c r="F444" s="190"/>
      <c r="G444" s="189"/>
      <c r="H444" s="189"/>
      <c r="I444" s="189"/>
      <c r="J444" s="164"/>
      <c r="K444" s="165"/>
      <c r="L444" s="164"/>
      <c r="M444" s="164"/>
    </row>
    <row r="445" spans="1:13" ht="14.4" x14ac:dyDescent="0.3">
      <c r="A445" s="187"/>
      <c r="B445" s="188"/>
      <c r="C445" s="188"/>
      <c r="D445" s="199"/>
      <c r="E445" s="190"/>
      <c r="F445" s="190"/>
      <c r="G445" s="189"/>
      <c r="H445" s="189"/>
      <c r="I445" s="189"/>
      <c r="J445" s="164"/>
      <c r="K445" s="165"/>
      <c r="L445" s="164"/>
      <c r="M445" s="164"/>
    </row>
    <row r="446" spans="1:13" ht="14.4" x14ac:dyDescent="0.3">
      <c r="A446" s="187"/>
      <c r="B446" s="188"/>
      <c r="C446" s="188"/>
      <c r="D446" s="199"/>
      <c r="E446" s="190"/>
      <c r="F446" s="190"/>
      <c r="G446" s="189"/>
      <c r="H446" s="189"/>
      <c r="I446" s="189"/>
      <c r="J446" s="164"/>
      <c r="K446" s="165"/>
      <c r="L446" s="164"/>
      <c r="M446" s="164"/>
    </row>
    <row r="447" spans="1:13" ht="14.4" x14ac:dyDescent="0.3">
      <c r="A447" s="187"/>
      <c r="B447" s="188"/>
      <c r="C447" s="188"/>
      <c r="D447" s="199"/>
      <c r="E447" s="190"/>
      <c r="F447" s="190"/>
      <c r="G447" s="189"/>
      <c r="H447" s="189"/>
      <c r="I447" s="189"/>
      <c r="J447" s="164"/>
      <c r="K447" s="165"/>
      <c r="L447" s="164"/>
      <c r="M447" s="164"/>
    </row>
    <row r="448" spans="1:13" ht="14.4" x14ac:dyDescent="0.3">
      <c r="A448" s="187"/>
      <c r="B448" s="188"/>
      <c r="C448" s="188"/>
      <c r="D448" s="199"/>
      <c r="E448" s="190"/>
      <c r="F448" s="190"/>
      <c r="G448" s="189"/>
      <c r="H448" s="189"/>
      <c r="I448" s="189"/>
      <c r="J448" s="164"/>
      <c r="K448" s="165"/>
      <c r="L448" s="164"/>
      <c r="M448" s="164"/>
    </row>
    <row r="449" spans="1:13" ht="14.4" x14ac:dyDescent="0.3">
      <c r="A449" s="187"/>
      <c r="B449" s="188"/>
      <c r="C449" s="188"/>
      <c r="D449" s="199"/>
      <c r="E449" s="190"/>
      <c r="F449" s="190"/>
      <c r="G449" s="189"/>
      <c r="H449" s="189"/>
      <c r="I449" s="189"/>
      <c r="J449" s="164"/>
      <c r="K449" s="165"/>
      <c r="L449" s="164"/>
      <c r="M449" s="164"/>
    </row>
    <row r="450" spans="1:13" ht="14.4" x14ac:dyDescent="0.3">
      <c r="A450" s="187"/>
      <c r="B450" s="188"/>
      <c r="C450" s="188"/>
      <c r="D450" s="199"/>
      <c r="E450" s="190"/>
      <c r="F450" s="190"/>
      <c r="G450" s="189"/>
      <c r="H450" s="189"/>
      <c r="I450" s="189"/>
      <c r="J450" s="164"/>
      <c r="K450" s="165"/>
      <c r="L450" s="164"/>
      <c r="M450" s="164"/>
    </row>
    <row r="451" spans="1:13" ht="14.4" x14ac:dyDescent="0.3">
      <c r="A451" s="187"/>
      <c r="B451" s="188"/>
      <c r="C451" s="188"/>
      <c r="D451" s="199"/>
      <c r="E451" s="190"/>
      <c r="F451" s="190"/>
      <c r="G451" s="189"/>
      <c r="H451" s="189"/>
      <c r="I451" s="189"/>
      <c r="J451" s="164"/>
      <c r="K451" s="165"/>
      <c r="L451" s="164"/>
      <c r="M451" s="164"/>
    </row>
    <row r="452" spans="1:13" ht="14.4" x14ac:dyDescent="0.3">
      <c r="A452" s="187"/>
      <c r="B452" s="188"/>
      <c r="C452" s="188"/>
      <c r="D452" s="199"/>
      <c r="E452" s="190"/>
      <c r="F452" s="190"/>
      <c r="G452" s="189"/>
      <c r="H452" s="189"/>
      <c r="I452" s="189"/>
      <c r="J452" s="164"/>
      <c r="K452" s="165"/>
      <c r="L452" s="164"/>
      <c r="M452" s="164"/>
    </row>
    <row r="453" spans="1:13" ht="14.4" x14ac:dyDescent="0.3">
      <c r="A453" s="187"/>
      <c r="B453" s="188"/>
      <c r="C453" s="188"/>
      <c r="D453" s="199"/>
      <c r="E453" s="190"/>
      <c r="F453" s="190"/>
      <c r="G453" s="189"/>
      <c r="H453" s="189"/>
      <c r="I453" s="189"/>
      <c r="J453" s="164"/>
      <c r="K453" s="165"/>
      <c r="L453" s="164"/>
      <c r="M453" s="164"/>
    </row>
    <row r="454" spans="1:13" ht="14.4" x14ac:dyDescent="0.3">
      <c r="A454" s="187"/>
      <c r="B454" s="188"/>
      <c r="C454" s="188"/>
      <c r="D454" s="199"/>
      <c r="E454" s="190"/>
      <c r="F454" s="190"/>
      <c r="G454" s="189"/>
      <c r="H454" s="189"/>
      <c r="I454" s="189"/>
      <c r="J454" s="164"/>
      <c r="K454" s="165"/>
      <c r="L454" s="164"/>
      <c r="M454" s="164"/>
    </row>
    <row r="455" spans="1:13" ht="14.4" x14ac:dyDescent="0.3">
      <c r="A455" s="187"/>
      <c r="B455" s="188"/>
      <c r="C455" s="188"/>
      <c r="D455" s="199"/>
      <c r="E455" s="190"/>
      <c r="F455" s="190"/>
      <c r="G455" s="189"/>
      <c r="H455" s="189"/>
      <c r="I455" s="189"/>
      <c r="J455" s="164"/>
      <c r="K455" s="165"/>
      <c r="L455" s="164"/>
      <c r="M455" s="164"/>
    </row>
    <row r="456" spans="1:13" ht="14.4" x14ac:dyDescent="0.3">
      <c r="A456" s="187"/>
      <c r="B456" s="188"/>
      <c r="C456" s="188"/>
      <c r="D456" s="199"/>
      <c r="E456" s="190"/>
      <c r="F456" s="190"/>
      <c r="G456" s="189"/>
      <c r="H456" s="189"/>
      <c r="I456" s="189"/>
      <c r="J456" s="164"/>
      <c r="K456" s="165"/>
      <c r="L456" s="164"/>
      <c r="M456" s="164"/>
    </row>
    <row r="457" spans="1:13" ht="14.4" x14ac:dyDescent="0.3">
      <c r="A457" s="187"/>
      <c r="B457" s="188"/>
      <c r="C457" s="188"/>
      <c r="D457" s="199"/>
      <c r="E457" s="190"/>
      <c r="F457" s="190"/>
      <c r="G457" s="189"/>
      <c r="H457" s="189"/>
      <c r="I457" s="189"/>
      <c r="J457" s="164"/>
      <c r="K457" s="165"/>
      <c r="L457" s="164"/>
      <c r="M457" s="164"/>
    </row>
    <row r="458" spans="1:13" ht="14.4" x14ac:dyDescent="0.3">
      <c r="A458" s="187"/>
      <c r="B458" s="188"/>
      <c r="C458" s="188"/>
      <c r="D458" s="199"/>
      <c r="E458" s="190"/>
      <c r="F458" s="190"/>
      <c r="G458" s="189"/>
      <c r="H458" s="189"/>
      <c r="I458" s="189"/>
      <c r="J458" s="164"/>
      <c r="K458" s="165"/>
      <c r="L458" s="164"/>
      <c r="M458" s="164"/>
    </row>
    <row r="459" spans="1:13" ht="14.4" x14ac:dyDescent="0.3">
      <c r="A459" s="187"/>
      <c r="B459" s="188"/>
      <c r="C459" s="188"/>
      <c r="D459" s="199"/>
      <c r="E459" s="190"/>
      <c r="F459" s="190"/>
      <c r="G459" s="189"/>
      <c r="H459" s="189"/>
      <c r="I459" s="189"/>
      <c r="J459" s="164"/>
      <c r="K459" s="165"/>
      <c r="L459" s="164"/>
      <c r="M459" s="164"/>
    </row>
    <row r="460" spans="1:13" ht="14.4" x14ac:dyDescent="0.3">
      <c r="A460" s="187"/>
      <c r="B460" s="188"/>
      <c r="C460" s="188"/>
      <c r="D460" s="199"/>
      <c r="E460" s="190"/>
      <c r="F460" s="190"/>
      <c r="G460" s="189"/>
      <c r="H460" s="189"/>
      <c r="I460" s="189"/>
      <c r="J460" s="164"/>
      <c r="K460" s="165"/>
      <c r="L460" s="164"/>
      <c r="M460" s="164"/>
    </row>
    <row r="461" spans="1:13" ht="14.4" x14ac:dyDescent="0.3">
      <c r="A461" s="187"/>
      <c r="B461" s="188"/>
      <c r="C461" s="188"/>
      <c r="D461" s="199"/>
      <c r="E461" s="190"/>
      <c r="F461" s="190"/>
      <c r="G461" s="189"/>
      <c r="H461" s="189"/>
      <c r="I461" s="189"/>
      <c r="J461" s="164"/>
      <c r="K461" s="165"/>
      <c r="L461" s="164"/>
      <c r="M461" s="164"/>
    </row>
    <row r="462" spans="1:13" ht="14.4" x14ac:dyDescent="0.3">
      <c r="A462" s="187"/>
      <c r="B462" s="188"/>
      <c r="C462" s="188"/>
      <c r="D462" s="199"/>
      <c r="E462" s="190"/>
      <c r="F462" s="190"/>
      <c r="G462" s="189"/>
      <c r="H462" s="189"/>
      <c r="I462" s="189"/>
      <c r="J462" s="164"/>
      <c r="K462" s="165"/>
      <c r="L462" s="164"/>
      <c r="M462" s="164"/>
    </row>
    <row r="463" spans="1:13" ht="14.4" x14ac:dyDescent="0.3">
      <c r="A463" s="187"/>
      <c r="B463" s="188"/>
      <c r="C463" s="188"/>
      <c r="D463" s="199"/>
      <c r="E463" s="190"/>
      <c r="F463" s="190"/>
      <c r="G463" s="189"/>
      <c r="H463" s="189"/>
      <c r="I463" s="189"/>
      <c r="J463" s="164"/>
      <c r="K463" s="165"/>
      <c r="L463" s="164"/>
      <c r="M463" s="164"/>
    </row>
    <row r="464" spans="1:13" ht="14.4" x14ac:dyDescent="0.3">
      <c r="A464" s="187"/>
      <c r="B464" s="188"/>
      <c r="C464" s="188"/>
      <c r="D464" s="199"/>
      <c r="E464" s="190"/>
      <c r="F464" s="190"/>
      <c r="G464" s="189"/>
      <c r="H464" s="189"/>
      <c r="I464" s="189"/>
      <c r="J464" s="164"/>
      <c r="K464" s="165"/>
      <c r="L464" s="164"/>
      <c r="M464" s="164"/>
    </row>
    <row r="465" spans="1:13" s="197" customFormat="1" ht="15.6" x14ac:dyDescent="0.3">
      <c r="A465" s="175">
        <f t="shared" ref="A465:A505" si="14">WEEKDAY(B465)</f>
        <v>4</v>
      </c>
      <c r="B465" s="176">
        <v>45693</v>
      </c>
      <c r="C465" s="177" t="s">
        <v>69</v>
      </c>
      <c r="D465" s="178" t="s">
        <v>58</v>
      </c>
      <c r="E465" s="179">
        <v>0</v>
      </c>
      <c r="F465" s="179">
        <v>4.1666666666666699E-2</v>
      </c>
      <c r="G465" s="180"/>
      <c r="H465" s="180"/>
      <c r="I465" s="180"/>
      <c r="J465" s="201"/>
      <c r="K465" s="202"/>
      <c r="L465" s="201"/>
      <c r="M465" s="201"/>
    </row>
    <row r="466" spans="1:13" s="197" customFormat="1" ht="15.6" x14ac:dyDescent="0.3">
      <c r="A466" s="175">
        <f t="shared" si="14"/>
        <v>4</v>
      </c>
      <c r="B466" s="176">
        <v>45693</v>
      </c>
      <c r="C466" s="177" t="s">
        <v>69</v>
      </c>
      <c r="D466" s="178" t="s">
        <v>58</v>
      </c>
      <c r="E466" s="181">
        <v>4.1666666666666699E-2</v>
      </c>
      <c r="F466" s="181">
        <v>8.3333333333333301E-2</v>
      </c>
      <c r="G466" s="178"/>
      <c r="H466" s="178"/>
      <c r="I466" s="178"/>
      <c r="J466" s="201"/>
      <c r="K466" s="202"/>
      <c r="L466" s="201"/>
      <c r="M466" s="201"/>
    </row>
    <row r="467" spans="1:13" s="197" customFormat="1" ht="15.6" x14ac:dyDescent="0.3">
      <c r="A467" s="175">
        <f t="shared" si="14"/>
        <v>4</v>
      </c>
      <c r="B467" s="176">
        <v>45693</v>
      </c>
      <c r="C467" s="177" t="s">
        <v>69</v>
      </c>
      <c r="D467" s="178" t="s">
        <v>58</v>
      </c>
      <c r="E467" s="181">
        <v>8.3333333333333301E-2</v>
      </c>
      <c r="F467" s="181">
        <v>0.125</v>
      </c>
      <c r="G467" s="178"/>
      <c r="H467" s="178"/>
      <c r="I467" s="178"/>
      <c r="J467" s="201"/>
      <c r="K467" s="202"/>
      <c r="L467" s="201"/>
      <c r="M467" s="201"/>
    </row>
    <row r="468" spans="1:13" s="197" customFormat="1" ht="15.6" x14ac:dyDescent="0.3">
      <c r="A468" s="175">
        <f t="shared" si="14"/>
        <v>4</v>
      </c>
      <c r="B468" s="176">
        <v>45693</v>
      </c>
      <c r="C468" s="177" t="s">
        <v>69</v>
      </c>
      <c r="D468" s="178" t="s">
        <v>58</v>
      </c>
      <c r="E468" s="181">
        <v>0.125</v>
      </c>
      <c r="F468" s="181">
        <v>0.16666666666666699</v>
      </c>
      <c r="G468" s="178"/>
      <c r="H468" s="178"/>
      <c r="I468" s="178"/>
      <c r="J468" s="201"/>
      <c r="K468" s="202"/>
      <c r="L468" s="201"/>
      <c r="M468" s="201"/>
    </row>
    <row r="469" spans="1:13" s="197" customFormat="1" ht="15.6" x14ac:dyDescent="0.3">
      <c r="A469" s="175">
        <f t="shared" si="14"/>
        <v>4</v>
      </c>
      <c r="B469" s="176">
        <v>45693</v>
      </c>
      <c r="C469" s="177" t="s">
        <v>69</v>
      </c>
      <c r="D469" s="178" t="s">
        <v>58</v>
      </c>
      <c r="E469" s="181">
        <v>0.16666666666666699</v>
      </c>
      <c r="F469" s="181">
        <v>0.20833333333333301</v>
      </c>
      <c r="G469" s="178"/>
      <c r="H469" s="178"/>
      <c r="I469" s="178"/>
      <c r="J469" s="201"/>
      <c r="K469" s="202"/>
      <c r="L469" s="201"/>
      <c r="M469" s="201"/>
    </row>
    <row r="470" spans="1:13" s="197" customFormat="1" ht="15.6" x14ac:dyDescent="0.3">
      <c r="A470" s="175">
        <f t="shared" si="14"/>
        <v>4</v>
      </c>
      <c r="B470" s="176">
        <v>45693</v>
      </c>
      <c r="C470" s="177" t="s">
        <v>69</v>
      </c>
      <c r="D470" s="178" t="s">
        <v>58</v>
      </c>
      <c r="E470" s="181">
        <v>0.20833333333333301</v>
      </c>
      <c r="F470" s="181">
        <v>0.25</v>
      </c>
      <c r="G470" s="178"/>
      <c r="H470" s="178"/>
      <c r="I470" s="178"/>
      <c r="J470" s="201"/>
      <c r="K470" s="202"/>
      <c r="L470" s="201"/>
      <c r="M470" s="201"/>
    </row>
    <row r="471" spans="1:13" s="197" customFormat="1" ht="15.6" x14ac:dyDescent="0.3">
      <c r="A471" s="175">
        <f t="shared" si="14"/>
        <v>4</v>
      </c>
      <c r="B471" s="176">
        <v>45693</v>
      </c>
      <c r="C471" s="177" t="s">
        <v>69</v>
      </c>
      <c r="D471" s="178" t="s">
        <v>58</v>
      </c>
      <c r="E471" s="181">
        <v>0.25</v>
      </c>
      <c r="F471" s="181">
        <v>0.29166666666666702</v>
      </c>
      <c r="G471" s="178"/>
      <c r="H471" s="178"/>
      <c r="I471" s="178"/>
      <c r="J471" s="201"/>
      <c r="K471" s="202"/>
      <c r="L471" s="201"/>
      <c r="M471" s="201"/>
    </row>
    <row r="472" spans="1:13" s="197" customFormat="1" ht="15.6" x14ac:dyDescent="0.3">
      <c r="A472" s="175">
        <f t="shared" si="14"/>
        <v>4</v>
      </c>
      <c r="B472" s="176">
        <v>45693</v>
      </c>
      <c r="C472" s="177" t="s">
        <v>69</v>
      </c>
      <c r="D472" s="178" t="s">
        <v>58</v>
      </c>
      <c r="E472" s="181">
        <v>0.29166666666666702</v>
      </c>
      <c r="F472" s="181">
        <v>0.33333333333333298</v>
      </c>
      <c r="G472" s="178"/>
      <c r="H472" s="178"/>
      <c r="I472" s="178"/>
      <c r="J472" s="201"/>
      <c r="K472" s="202"/>
      <c r="L472" s="201"/>
      <c r="M472" s="201"/>
    </row>
    <row r="473" spans="1:13" s="197" customFormat="1" ht="15.6" x14ac:dyDescent="0.3">
      <c r="A473" s="175">
        <f t="shared" si="14"/>
        <v>4</v>
      </c>
      <c r="B473" s="176">
        <v>45693</v>
      </c>
      <c r="C473" s="177" t="s">
        <v>69</v>
      </c>
      <c r="D473" s="178" t="s">
        <v>58</v>
      </c>
      <c r="E473" s="181">
        <v>0.33333333333333298</v>
      </c>
      <c r="F473" s="181">
        <v>0.375</v>
      </c>
      <c r="G473" s="178"/>
      <c r="H473" s="178"/>
      <c r="I473" s="178"/>
      <c r="J473" s="201"/>
      <c r="K473" s="202"/>
      <c r="L473" s="201"/>
      <c r="M473" s="201"/>
    </row>
    <row r="474" spans="1:13" s="197" customFormat="1" ht="15.6" x14ac:dyDescent="0.3">
      <c r="A474" s="175">
        <f t="shared" si="14"/>
        <v>4</v>
      </c>
      <c r="B474" s="176">
        <v>45693</v>
      </c>
      <c r="C474" s="177" t="s">
        <v>69</v>
      </c>
      <c r="D474" s="178" t="s">
        <v>58</v>
      </c>
      <c r="E474" s="181">
        <v>0.375</v>
      </c>
      <c r="F474" s="181">
        <v>0.41666666666666702</v>
      </c>
      <c r="G474" s="178">
        <f>H474+I474</f>
        <v>31</v>
      </c>
      <c r="H474" s="178">
        <v>29</v>
      </c>
      <c r="I474" s="178">
        <v>2</v>
      </c>
      <c r="J474" s="201"/>
      <c r="K474" s="202"/>
      <c r="L474" s="201"/>
      <c r="M474" s="201"/>
    </row>
    <row r="475" spans="1:13" s="197" customFormat="1" ht="15.6" x14ac:dyDescent="0.3">
      <c r="A475" s="175">
        <f t="shared" si="14"/>
        <v>4</v>
      </c>
      <c r="B475" s="176">
        <v>45693</v>
      </c>
      <c r="C475" s="177" t="s">
        <v>69</v>
      </c>
      <c r="D475" s="178" t="s">
        <v>58</v>
      </c>
      <c r="E475" s="181">
        <v>0.41666666666666702</v>
      </c>
      <c r="F475" s="181">
        <v>0.45833333333333298</v>
      </c>
      <c r="G475" s="178">
        <f t="shared" ref="G475:G538" si="15">H475+I475</f>
        <v>18</v>
      </c>
      <c r="H475" s="178">
        <v>15</v>
      </c>
      <c r="I475" s="178">
        <v>3</v>
      </c>
      <c r="J475" s="201"/>
      <c r="K475" s="202"/>
      <c r="L475" s="201"/>
      <c r="M475" s="201"/>
    </row>
    <row r="476" spans="1:13" s="197" customFormat="1" ht="15.6" x14ac:dyDescent="0.3">
      <c r="A476" s="175">
        <f t="shared" si="14"/>
        <v>4</v>
      </c>
      <c r="B476" s="176">
        <v>45693</v>
      </c>
      <c r="C476" s="177" t="s">
        <v>69</v>
      </c>
      <c r="D476" s="178" t="s">
        <v>58</v>
      </c>
      <c r="E476" s="181">
        <v>0.45833333333333298</v>
      </c>
      <c r="F476" s="181">
        <v>0.5</v>
      </c>
      <c r="G476" s="178">
        <f t="shared" si="15"/>
        <v>49</v>
      </c>
      <c r="H476" s="178">
        <v>44</v>
      </c>
      <c r="I476" s="178">
        <v>5</v>
      </c>
      <c r="J476" s="201"/>
      <c r="K476" s="202"/>
      <c r="L476" s="201"/>
      <c r="M476" s="201"/>
    </row>
    <row r="477" spans="1:13" s="197" customFormat="1" ht="15.6" x14ac:dyDescent="0.3">
      <c r="A477" s="175">
        <f t="shared" si="14"/>
        <v>4</v>
      </c>
      <c r="B477" s="176">
        <v>45693</v>
      </c>
      <c r="C477" s="177" t="s">
        <v>69</v>
      </c>
      <c r="D477" s="178" t="s">
        <v>58</v>
      </c>
      <c r="E477" s="181">
        <v>0.5</v>
      </c>
      <c r="F477" s="181">
        <v>0.54166666666666696</v>
      </c>
      <c r="G477" s="178">
        <f t="shared" si="15"/>
        <v>212</v>
      </c>
      <c r="H477" s="178">
        <v>204</v>
      </c>
      <c r="I477" s="178">
        <v>8</v>
      </c>
      <c r="J477" s="201"/>
      <c r="K477" s="202"/>
      <c r="L477" s="201"/>
      <c r="M477" s="201"/>
    </row>
    <row r="478" spans="1:13" s="197" customFormat="1" ht="15.6" x14ac:dyDescent="0.3">
      <c r="A478" s="175">
        <f t="shared" si="14"/>
        <v>4</v>
      </c>
      <c r="B478" s="176">
        <v>45693</v>
      </c>
      <c r="C478" s="177" t="s">
        <v>69</v>
      </c>
      <c r="D478" s="178" t="s">
        <v>58</v>
      </c>
      <c r="E478" s="181">
        <v>0.54166666666666696</v>
      </c>
      <c r="F478" s="181">
        <v>0.58333333333333304</v>
      </c>
      <c r="G478" s="178">
        <f t="shared" si="15"/>
        <v>137</v>
      </c>
      <c r="H478" s="178">
        <v>131</v>
      </c>
      <c r="I478" s="178">
        <v>6</v>
      </c>
      <c r="J478" s="201"/>
      <c r="K478" s="202"/>
      <c r="L478" s="201"/>
      <c r="M478" s="201"/>
    </row>
    <row r="479" spans="1:13" s="197" customFormat="1" ht="15.6" x14ac:dyDescent="0.3">
      <c r="A479" s="175">
        <f t="shared" si="14"/>
        <v>4</v>
      </c>
      <c r="B479" s="176">
        <v>45693</v>
      </c>
      <c r="C479" s="177" t="s">
        <v>69</v>
      </c>
      <c r="D479" s="178" t="s">
        <v>58</v>
      </c>
      <c r="E479" s="181">
        <v>0.58333333333333304</v>
      </c>
      <c r="F479" s="181">
        <v>0.625</v>
      </c>
      <c r="G479" s="178">
        <f t="shared" si="15"/>
        <v>34</v>
      </c>
      <c r="H479" s="178">
        <v>29</v>
      </c>
      <c r="I479" s="178">
        <v>5</v>
      </c>
      <c r="J479" s="201"/>
      <c r="K479" s="202"/>
      <c r="L479" s="201"/>
      <c r="M479" s="201"/>
    </row>
    <row r="480" spans="1:13" s="197" customFormat="1" ht="15.6" x14ac:dyDescent="0.3">
      <c r="A480" s="175">
        <f t="shared" si="14"/>
        <v>4</v>
      </c>
      <c r="B480" s="176">
        <v>45693</v>
      </c>
      <c r="C480" s="177" t="s">
        <v>69</v>
      </c>
      <c r="D480" s="178" t="s">
        <v>58</v>
      </c>
      <c r="E480" s="181">
        <v>0.625</v>
      </c>
      <c r="F480" s="181">
        <v>0.66666666666666696</v>
      </c>
      <c r="G480" s="178">
        <f t="shared" si="15"/>
        <v>75</v>
      </c>
      <c r="H480" s="178">
        <v>73</v>
      </c>
      <c r="I480" s="178">
        <v>2</v>
      </c>
      <c r="J480" s="201"/>
      <c r="K480" s="202"/>
      <c r="L480" s="201"/>
      <c r="M480" s="201"/>
    </row>
    <row r="481" spans="1:13" s="197" customFormat="1" ht="15.6" x14ac:dyDescent="0.3">
      <c r="A481" s="175">
        <f t="shared" si="14"/>
        <v>4</v>
      </c>
      <c r="B481" s="176">
        <v>45693</v>
      </c>
      <c r="C481" s="177" t="s">
        <v>69</v>
      </c>
      <c r="D481" s="178" t="s">
        <v>58</v>
      </c>
      <c r="E481" s="181">
        <v>0.66666666666666696</v>
      </c>
      <c r="F481" s="181">
        <v>0.70833333333333304</v>
      </c>
      <c r="G481" s="178">
        <f t="shared" si="15"/>
        <v>61</v>
      </c>
      <c r="H481" s="178">
        <v>58</v>
      </c>
      <c r="I481" s="178">
        <v>3</v>
      </c>
      <c r="J481" s="201"/>
      <c r="K481" s="202"/>
      <c r="L481" s="201"/>
      <c r="M481" s="201"/>
    </row>
    <row r="482" spans="1:13" s="197" customFormat="1" ht="15.6" x14ac:dyDescent="0.3">
      <c r="A482" s="175">
        <f t="shared" si="14"/>
        <v>4</v>
      </c>
      <c r="B482" s="176">
        <v>45693</v>
      </c>
      <c r="C482" s="177" t="s">
        <v>69</v>
      </c>
      <c r="D482" s="178" t="s">
        <v>58</v>
      </c>
      <c r="E482" s="181">
        <v>0.70833333333333304</v>
      </c>
      <c r="F482" s="181">
        <v>0.75</v>
      </c>
      <c r="G482" s="178">
        <f t="shared" si="15"/>
        <v>106</v>
      </c>
      <c r="H482" s="178">
        <v>102</v>
      </c>
      <c r="I482" s="178">
        <v>4</v>
      </c>
      <c r="J482" s="201"/>
      <c r="K482" s="202"/>
      <c r="L482" s="201"/>
      <c r="M482" s="201"/>
    </row>
    <row r="483" spans="1:13" s="197" customFormat="1" ht="15.6" x14ac:dyDescent="0.3">
      <c r="A483" s="175">
        <f t="shared" si="14"/>
        <v>4</v>
      </c>
      <c r="B483" s="176">
        <v>45693</v>
      </c>
      <c r="C483" s="177" t="s">
        <v>69</v>
      </c>
      <c r="D483" s="178" t="s">
        <v>58</v>
      </c>
      <c r="E483" s="181">
        <v>0.75</v>
      </c>
      <c r="F483" s="181">
        <v>0.79166666666666696</v>
      </c>
      <c r="G483" s="178">
        <f t="shared" si="15"/>
        <v>81</v>
      </c>
      <c r="H483" s="178">
        <v>73</v>
      </c>
      <c r="I483" s="178">
        <v>8</v>
      </c>
      <c r="J483" s="201"/>
      <c r="K483" s="202"/>
      <c r="L483" s="201"/>
      <c r="M483" s="201"/>
    </row>
    <row r="484" spans="1:13" s="197" customFormat="1" ht="15.6" x14ac:dyDescent="0.3">
      <c r="A484" s="175">
        <f t="shared" si="14"/>
        <v>4</v>
      </c>
      <c r="B484" s="176">
        <v>45693</v>
      </c>
      <c r="C484" s="177" t="s">
        <v>69</v>
      </c>
      <c r="D484" s="178" t="s">
        <v>58</v>
      </c>
      <c r="E484" s="181">
        <v>0.79166666666666696</v>
      </c>
      <c r="F484" s="181">
        <v>0.83333333333333304</v>
      </c>
      <c r="G484" s="178">
        <f t="shared" si="15"/>
        <v>33</v>
      </c>
      <c r="H484" s="178">
        <v>29</v>
      </c>
      <c r="I484" s="178">
        <v>4</v>
      </c>
      <c r="J484" s="201"/>
      <c r="K484" s="202"/>
      <c r="L484" s="201"/>
      <c r="M484" s="201"/>
    </row>
    <row r="485" spans="1:13" s="197" customFormat="1" ht="15.6" x14ac:dyDescent="0.3">
      <c r="A485" s="175">
        <f t="shared" si="14"/>
        <v>4</v>
      </c>
      <c r="B485" s="176">
        <v>45693</v>
      </c>
      <c r="C485" s="177" t="s">
        <v>69</v>
      </c>
      <c r="D485" s="178" t="s">
        <v>58</v>
      </c>
      <c r="E485" s="181">
        <v>0.83333333333333304</v>
      </c>
      <c r="F485" s="181">
        <v>0.875</v>
      </c>
      <c r="G485" s="178">
        <f t="shared" si="15"/>
        <v>4</v>
      </c>
      <c r="H485" s="178">
        <v>0</v>
      </c>
      <c r="I485" s="178">
        <v>4</v>
      </c>
      <c r="J485" s="201"/>
      <c r="K485" s="202"/>
      <c r="L485" s="201"/>
      <c r="M485" s="201"/>
    </row>
    <row r="486" spans="1:13" s="197" customFormat="1" ht="15.6" x14ac:dyDescent="0.3">
      <c r="A486" s="175">
        <f t="shared" si="14"/>
        <v>4</v>
      </c>
      <c r="B486" s="176">
        <v>45693</v>
      </c>
      <c r="C486" s="177" t="s">
        <v>69</v>
      </c>
      <c r="D486" s="178" t="s">
        <v>58</v>
      </c>
      <c r="E486" s="181">
        <v>0.875</v>
      </c>
      <c r="F486" s="181">
        <v>0.91666666666666696</v>
      </c>
      <c r="G486" s="178">
        <f t="shared" si="15"/>
        <v>17</v>
      </c>
      <c r="H486" s="178">
        <v>15</v>
      </c>
      <c r="I486" s="178">
        <v>2</v>
      </c>
      <c r="J486" s="201"/>
      <c r="K486" s="202"/>
      <c r="L486" s="201"/>
      <c r="M486" s="201"/>
    </row>
    <row r="487" spans="1:13" s="197" customFormat="1" ht="15.6" x14ac:dyDescent="0.3">
      <c r="A487" s="175">
        <f t="shared" si="14"/>
        <v>4</v>
      </c>
      <c r="B487" s="176">
        <v>45693</v>
      </c>
      <c r="C487" s="177" t="s">
        <v>69</v>
      </c>
      <c r="D487" s="178" t="s">
        <v>58</v>
      </c>
      <c r="E487" s="181">
        <v>0.91666666666666696</v>
      </c>
      <c r="F487" s="181">
        <v>0.95833333333333304</v>
      </c>
      <c r="G487" s="178">
        <f t="shared" si="15"/>
        <v>16</v>
      </c>
      <c r="H487" s="178">
        <v>15</v>
      </c>
      <c r="I487" s="178">
        <v>1</v>
      </c>
      <c r="J487" s="201"/>
      <c r="K487" s="202"/>
      <c r="L487" s="201"/>
      <c r="M487" s="201"/>
    </row>
    <row r="488" spans="1:13" s="197" customFormat="1" ht="15.6" x14ac:dyDescent="0.3">
      <c r="A488" s="175">
        <f t="shared" si="14"/>
        <v>4</v>
      </c>
      <c r="B488" s="176">
        <v>45693</v>
      </c>
      <c r="C488" s="177" t="s">
        <v>69</v>
      </c>
      <c r="D488" s="178" t="s">
        <v>58</v>
      </c>
      <c r="E488" s="181">
        <v>0.95833333333333304</v>
      </c>
      <c r="F488" s="181">
        <v>0</v>
      </c>
      <c r="G488" s="178">
        <f t="shared" si="15"/>
        <v>47</v>
      </c>
      <c r="H488" s="178">
        <v>44</v>
      </c>
      <c r="I488" s="178">
        <v>3</v>
      </c>
      <c r="J488" s="201"/>
      <c r="K488" s="202"/>
      <c r="L488" s="201"/>
      <c r="M488" s="201"/>
    </row>
    <row r="489" spans="1:13" s="197" customFormat="1" ht="15.6" x14ac:dyDescent="0.3">
      <c r="A489" s="200">
        <f t="shared" si="14"/>
        <v>5</v>
      </c>
      <c r="B489" s="182">
        <v>45694</v>
      </c>
      <c r="C489" s="203" t="s">
        <v>69</v>
      </c>
      <c r="D489" s="194" t="s">
        <v>58</v>
      </c>
      <c r="E489" s="193">
        <v>0</v>
      </c>
      <c r="F489" s="193">
        <v>4.1666666666666699E-2</v>
      </c>
      <c r="G489" s="192">
        <f t="shared" si="15"/>
        <v>1</v>
      </c>
      <c r="H489" s="194">
        <v>0</v>
      </c>
      <c r="I489" s="194">
        <v>1</v>
      </c>
      <c r="J489" s="201"/>
      <c r="K489" s="202"/>
      <c r="L489" s="201"/>
      <c r="M489" s="201"/>
    </row>
    <row r="490" spans="1:13" s="197" customFormat="1" ht="15.6" x14ac:dyDescent="0.3">
      <c r="A490" s="200">
        <f t="shared" si="14"/>
        <v>5</v>
      </c>
      <c r="B490" s="182">
        <v>45694</v>
      </c>
      <c r="C490" s="203" t="s">
        <v>69</v>
      </c>
      <c r="D490" s="194" t="s">
        <v>58</v>
      </c>
      <c r="E490" s="193">
        <v>4.1666666666666699E-2</v>
      </c>
      <c r="F490" s="193">
        <v>8.3333333333333301E-2</v>
      </c>
      <c r="G490" s="192">
        <f t="shared" si="15"/>
        <v>0</v>
      </c>
      <c r="H490" s="194">
        <v>0</v>
      </c>
      <c r="I490" s="194">
        <v>0</v>
      </c>
      <c r="J490" s="201"/>
      <c r="K490" s="202"/>
      <c r="L490" s="201"/>
      <c r="M490" s="201"/>
    </row>
    <row r="491" spans="1:13" s="197" customFormat="1" ht="15.6" x14ac:dyDescent="0.3">
      <c r="A491" s="200">
        <f t="shared" si="14"/>
        <v>5</v>
      </c>
      <c r="B491" s="182">
        <v>45694</v>
      </c>
      <c r="C491" s="203" t="s">
        <v>69</v>
      </c>
      <c r="D491" s="194" t="s">
        <v>58</v>
      </c>
      <c r="E491" s="193">
        <v>8.3333333333333301E-2</v>
      </c>
      <c r="F491" s="193">
        <v>0.125</v>
      </c>
      <c r="G491" s="192">
        <f t="shared" si="15"/>
        <v>15</v>
      </c>
      <c r="H491" s="194">
        <v>15</v>
      </c>
      <c r="I491" s="194">
        <v>0</v>
      </c>
      <c r="J491" s="201"/>
      <c r="K491" s="202"/>
      <c r="L491" s="201"/>
      <c r="M491" s="201"/>
    </row>
    <row r="492" spans="1:13" s="197" customFormat="1" ht="15.6" x14ac:dyDescent="0.3">
      <c r="A492" s="200">
        <f t="shared" si="14"/>
        <v>5</v>
      </c>
      <c r="B492" s="182">
        <v>45694</v>
      </c>
      <c r="C492" s="203" t="s">
        <v>69</v>
      </c>
      <c r="D492" s="194" t="s">
        <v>58</v>
      </c>
      <c r="E492" s="193">
        <v>0.125</v>
      </c>
      <c r="F492" s="193">
        <v>0.16666666666666699</v>
      </c>
      <c r="G492" s="192">
        <f t="shared" si="15"/>
        <v>0</v>
      </c>
      <c r="H492" s="194">
        <v>0</v>
      </c>
      <c r="I492" s="194">
        <v>0</v>
      </c>
      <c r="J492" s="201"/>
      <c r="K492" s="202"/>
      <c r="L492" s="201"/>
      <c r="M492" s="201"/>
    </row>
    <row r="493" spans="1:13" s="197" customFormat="1" ht="15.6" x14ac:dyDescent="0.3">
      <c r="A493" s="200">
        <f t="shared" si="14"/>
        <v>5</v>
      </c>
      <c r="B493" s="182">
        <v>45694</v>
      </c>
      <c r="C493" s="203" t="s">
        <v>69</v>
      </c>
      <c r="D493" s="194" t="s">
        <v>58</v>
      </c>
      <c r="E493" s="193">
        <v>0.16666666666666699</v>
      </c>
      <c r="F493" s="193">
        <v>0.20833333333333301</v>
      </c>
      <c r="G493" s="192">
        <f t="shared" si="15"/>
        <v>1</v>
      </c>
      <c r="H493" s="194">
        <v>0</v>
      </c>
      <c r="I493" s="194">
        <v>1</v>
      </c>
      <c r="J493" s="201"/>
      <c r="K493" s="202"/>
      <c r="L493" s="201"/>
      <c r="M493" s="201"/>
    </row>
    <row r="494" spans="1:13" s="197" customFormat="1" ht="15.6" x14ac:dyDescent="0.3">
      <c r="A494" s="200">
        <f t="shared" si="14"/>
        <v>5</v>
      </c>
      <c r="B494" s="182">
        <v>45694</v>
      </c>
      <c r="C494" s="203" t="s">
        <v>69</v>
      </c>
      <c r="D494" s="194" t="s">
        <v>58</v>
      </c>
      <c r="E494" s="193">
        <v>0.20833333333333301</v>
      </c>
      <c r="F494" s="193">
        <v>0.25</v>
      </c>
      <c r="G494" s="192">
        <f t="shared" si="15"/>
        <v>17</v>
      </c>
      <c r="H494" s="194">
        <v>15</v>
      </c>
      <c r="I494" s="194">
        <v>2</v>
      </c>
      <c r="J494" s="201"/>
      <c r="K494" s="202"/>
      <c r="L494" s="201"/>
      <c r="M494" s="201"/>
    </row>
    <row r="495" spans="1:13" s="197" customFormat="1" ht="15.6" x14ac:dyDescent="0.3">
      <c r="A495" s="200">
        <f t="shared" si="14"/>
        <v>5</v>
      </c>
      <c r="B495" s="182">
        <v>45694</v>
      </c>
      <c r="C495" s="203" t="s">
        <v>69</v>
      </c>
      <c r="D495" s="194" t="s">
        <v>58</v>
      </c>
      <c r="E495" s="193">
        <v>0.25</v>
      </c>
      <c r="F495" s="193">
        <v>0.29166666666666702</v>
      </c>
      <c r="G495" s="192">
        <f t="shared" si="15"/>
        <v>47</v>
      </c>
      <c r="H495" s="194">
        <v>44</v>
      </c>
      <c r="I495" s="194">
        <v>3</v>
      </c>
      <c r="J495" s="201"/>
      <c r="K495" s="202"/>
      <c r="L495" s="201"/>
      <c r="M495" s="201"/>
    </row>
    <row r="496" spans="1:13" s="197" customFormat="1" ht="15.6" x14ac:dyDescent="0.3">
      <c r="A496" s="200">
        <f t="shared" si="14"/>
        <v>5</v>
      </c>
      <c r="B496" s="182">
        <v>45694</v>
      </c>
      <c r="C496" s="203" t="s">
        <v>69</v>
      </c>
      <c r="D496" s="194" t="s">
        <v>58</v>
      </c>
      <c r="E496" s="193">
        <v>0.29166666666666702</v>
      </c>
      <c r="F496" s="193">
        <v>0.33333333333333298</v>
      </c>
      <c r="G496" s="192">
        <f t="shared" si="15"/>
        <v>81</v>
      </c>
      <c r="H496" s="194">
        <v>73</v>
      </c>
      <c r="I496" s="194">
        <v>8</v>
      </c>
      <c r="J496" s="201"/>
      <c r="K496" s="202"/>
      <c r="L496" s="201"/>
      <c r="M496" s="201"/>
    </row>
    <row r="497" spans="1:13" s="197" customFormat="1" ht="15.6" x14ac:dyDescent="0.3">
      <c r="A497" s="200">
        <f t="shared" si="14"/>
        <v>5</v>
      </c>
      <c r="B497" s="182">
        <v>45694</v>
      </c>
      <c r="C497" s="203" t="s">
        <v>69</v>
      </c>
      <c r="D497" s="194" t="s">
        <v>58</v>
      </c>
      <c r="E497" s="193">
        <v>0.33333333333333298</v>
      </c>
      <c r="F497" s="193">
        <v>0.375</v>
      </c>
      <c r="G497" s="192">
        <f t="shared" si="15"/>
        <v>81</v>
      </c>
      <c r="H497" s="194">
        <v>73</v>
      </c>
      <c r="I497" s="194">
        <v>8</v>
      </c>
      <c r="J497" s="201"/>
      <c r="K497" s="202"/>
      <c r="L497" s="201"/>
      <c r="M497" s="201"/>
    </row>
    <row r="498" spans="1:13" s="197" customFormat="1" ht="15.6" x14ac:dyDescent="0.3">
      <c r="A498" s="200">
        <f t="shared" si="14"/>
        <v>5</v>
      </c>
      <c r="B498" s="182">
        <v>45694</v>
      </c>
      <c r="C498" s="203" t="s">
        <v>69</v>
      </c>
      <c r="D498" s="194" t="s">
        <v>58</v>
      </c>
      <c r="E498" s="193">
        <v>0.375</v>
      </c>
      <c r="F498" s="193">
        <v>0.41666666666666702</v>
      </c>
      <c r="G498" s="192">
        <f t="shared" si="15"/>
        <v>79</v>
      </c>
      <c r="H498" s="194">
        <v>73</v>
      </c>
      <c r="I498" s="194">
        <v>6</v>
      </c>
      <c r="J498" s="201"/>
      <c r="K498" s="202"/>
      <c r="L498" s="201"/>
      <c r="M498" s="201"/>
    </row>
    <row r="499" spans="1:13" s="197" customFormat="1" ht="15.6" x14ac:dyDescent="0.3">
      <c r="A499" s="200">
        <f t="shared" si="14"/>
        <v>5</v>
      </c>
      <c r="B499" s="182">
        <v>45694</v>
      </c>
      <c r="C499" s="203" t="s">
        <v>69</v>
      </c>
      <c r="D499" s="194" t="s">
        <v>58</v>
      </c>
      <c r="E499" s="193">
        <v>0.41666666666666702</v>
      </c>
      <c r="F499" s="193">
        <v>0.45833333333333298</v>
      </c>
      <c r="G499" s="192">
        <f t="shared" si="15"/>
        <v>20</v>
      </c>
      <c r="H499" s="194">
        <v>15</v>
      </c>
      <c r="I499" s="194">
        <v>5</v>
      </c>
      <c r="J499" s="201"/>
      <c r="K499" s="202"/>
      <c r="L499" s="201"/>
      <c r="M499" s="201"/>
    </row>
    <row r="500" spans="1:13" s="197" customFormat="1" ht="15.6" x14ac:dyDescent="0.3">
      <c r="A500" s="200">
        <f t="shared" si="14"/>
        <v>5</v>
      </c>
      <c r="B500" s="182">
        <v>45694</v>
      </c>
      <c r="C500" s="203" t="s">
        <v>69</v>
      </c>
      <c r="D500" s="194" t="s">
        <v>58</v>
      </c>
      <c r="E500" s="193">
        <v>0.45833333333333298</v>
      </c>
      <c r="F500" s="193">
        <v>0.5</v>
      </c>
      <c r="G500" s="192">
        <f t="shared" si="15"/>
        <v>95</v>
      </c>
      <c r="H500" s="194">
        <v>87</v>
      </c>
      <c r="I500" s="194">
        <v>8</v>
      </c>
      <c r="J500" s="201"/>
      <c r="K500" s="202"/>
      <c r="L500" s="201"/>
      <c r="M500" s="201"/>
    </row>
    <row r="501" spans="1:13" s="197" customFormat="1" ht="15.6" x14ac:dyDescent="0.3">
      <c r="A501" s="200">
        <f t="shared" si="14"/>
        <v>5</v>
      </c>
      <c r="B501" s="182">
        <v>45694</v>
      </c>
      <c r="C501" s="203" t="s">
        <v>69</v>
      </c>
      <c r="D501" s="194" t="s">
        <v>58</v>
      </c>
      <c r="E501" s="193">
        <v>0.5</v>
      </c>
      <c r="F501" s="193">
        <v>0.54166666666666696</v>
      </c>
      <c r="G501" s="192">
        <f t="shared" si="15"/>
        <v>240</v>
      </c>
      <c r="H501" s="194">
        <v>233</v>
      </c>
      <c r="I501" s="194">
        <v>7</v>
      </c>
      <c r="J501" s="201"/>
      <c r="K501" s="202"/>
      <c r="L501" s="201"/>
      <c r="M501" s="201"/>
    </row>
    <row r="502" spans="1:13" s="197" customFormat="1" ht="15.6" x14ac:dyDescent="0.3">
      <c r="A502" s="200">
        <f t="shared" si="14"/>
        <v>5</v>
      </c>
      <c r="B502" s="182">
        <v>45694</v>
      </c>
      <c r="C502" s="203" t="s">
        <v>69</v>
      </c>
      <c r="D502" s="194" t="s">
        <v>58</v>
      </c>
      <c r="E502" s="193">
        <v>0.54166666666666696</v>
      </c>
      <c r="F502" s="193">
        <v>0.58333333333333304</v>
      </c>
      <c r="G502" s="192">
        <f t="shared" si="15"/>
        <v>65</v>
      </c>
      <c r="H502" s="194">
        <v>58</v>
      </c>
      <c r="I502" s="194">
        <v>7</v>
      </c>
      <c r="J502" s="201"/>
      <c r="K502" s="202"/>
      <c r="L502" s="201"/>
      <c r="M502" s="201"/>
    </row>
    <row r="503" spans="1:13" s="197" customFormat="1" ht="15.6" x14ac:dyDescent="0.3">
      <c r="A503" s="200">
        <f t="shared" si="14"/>
        <v>5</v>
      </c>
      <c r="B503" s="182">
        <v>45694</v>
      </c>
      <c r="C503" s="203" t="s">
        <v>69</v>
      </c>
      <c r="D503" s="194" t="s">
        <v>58</v>
      </c>
      <c r="E503" s="193">
        <v>0.58333333333333304</v>
      </c>
      <c r="F503" s="193">
        <v>0.625</v>
      </c>
      <c r="G503" s="192">
        <f t="shared" si="15"/>
        <v>78</v>
      </c>
      <c r="H503" s="194">
        <v>73</v>
      </c>
      <c r="I503" s="194">
        <v>5</v>
      </c>
      <c r="J503" s="201"/>
      <c r="K503" s="202"/>
      <c r="L503" s="201"/>
      <c r="M503" s="201"/>
    </row>
    <row r="504" spans="1:13" s="197" customFormat="1" ht="15.6" x14ac:dyDescent="0.3">
      <c r="A504" s="200">
        <f t="shared" si="14"/>
        <v>5</v>
      </c>
      <c r="B504" s="182">
        <v>45694</v>
      </c>
      <c r="C504" s="203" t="s">
        <v>69</v>
      </c>
      <c r="D504" s="194" t="s">
        <v>58</v>
      </c>
      <c r="E504" s="193">
        <v>0.625</v>
      </c>
      <c r="F504" s="193">
        <v>0.66666666666666696</v>
      </c>
      <c r="G504" s="192">
        <f t="shared" si="15"/>
        <v>63</v>
      </c>
      <c r="H504" s="194">
        <v>59</v>
      </c>
      <c r="I504" s="194">
        <v>4</v>
      </c>
      <c r="J504" s="201"/>
      <c r="K504" s="202"/>
      <c r="L504" s="201"/>
      <c r="M504" s="201"/>
    </row>
    <row r="505" spans="1:13" s="197" customFormat="1" ht="15.6" x14ac:dyDescent="0.3">
      <c r="A505" s="200">
        <f t="shared" si="14"/>
        <v>5</v>
      </c>
      <c r="B505" s="182">
        <v>45694</v>
      </c>
      <c r="C505" s="203" t="s">
        <v>69</v>
      </c>
      <c r="D505" s="194" t="s">
        <v>58</v>
      </c>
      <c r="E505" s="193">
        <v>0.66666666666666696</v>
      </c>
      <c r="F505" s="193">
        <v>0.70833333333333304</v>
      </c>
      <c r="G505" s="192">
        <f t="shared" si="15"/>
        <v>63</v>
      </c>
      <c r="H505" s="194">
        <v>58</v>
      </c>
      <c r="I505" s="194">
        <v>5</v>
      </c>
      <c r="J505" s="201"/>
      <c r="K505" s="202"/>
      <c r="L505" s="201"/>
      <c r="M505" s="201"/>
    </row>
    <row r="506" spans="1:13" s="197" customFormat="1" ht="15.6" x14ac:dyDescent="0.3">
      <c r="A506" s="200">
        <f t="shared" ref="A506:A569" si="16">WEEKDAY(B506)</f>
        <v>5</v>
      </c>
      <c r="B506" s="182">
        <v>45694</v>
      </c>
      <c r="C506" s="203" t="s">
        <v>69</v>
      </c>
      <c r="D506" s="194" t="s">
        <v>58</v>
      </c>
      <c r="E506" s="193">
        <v>0.70833333333333304</v>
      </c>
      <c r="F506" s="193">
        <v>0.75</v>
      </c>
      <c r="G506" s="192">
        <f t="shared" si="15"/>
        <v>182</v>
      </c>
      <c r="H506" s="194">
        <v>175</v>
      </c>
      <c r="I506" s="194">
        <v>7</v>
      </c>
      <c r="J506" s="201"/>
      <c r="K506" s="202"/>
      <c r="L506" s="201"/>
      <c r="M506" s="201"/>
    </row>
    <row r="507" spans="1:13" s="197" customFormat="1" ht="15.6" x14ac:dyDescent="0.3">
      <c r="A507" s="200">
        <f t="shared" si="16"/>
        <v>5</v>
      </c>
      <c r="B507" s="182">
        <v>45694</v>
      </c>
      <c r="C507" s="203" t="s">
        <v>69</v>
      </c>
      <c r="D507" s="194" t="s">
        <v>58</v>
      </c>
      <c r="E507" s="193">
        <v>0.75</v>
      </c>
      <c r="F507" s="193">
        <v>0.79166666666666696</v>
      </c>
      <c r="G507" s="192">
        <f t="shared" si="15"/>
        <v>78</v>
      </c>
      <c r="H507" s="194">
        <v>73</v>
      </c>
      <c r="I507" s="194">
        <v>5</v>
      </c>
      <c r="J507" s="201"/>
      <c r="K507" s="202"/>
      <c r="L507" s="201"/>
      <c r="M507" s="201"/>
    </row>
    <row r="508" spans="1:13" s="197" customFormat="1" ht="15.6" x14ac:dyDescent="0.3">
      <c r="A508" s="200">
        <f t="shared" si="16"/>
        <v>5</v>
      </c>
      <c r="B508" s="182">
        <v>45694</v>
      </c>
      <c r="C508" s="203" t="s">
        <v>69</v>
      </c>
      <c r="D508" s="194" t="s">
        <v>58</v>
      </c>
      <c r="E508" s="193">
        <v>0.79166666666666696</v>
      </c>
      <c r="F508" s="193">
        <v>0.83333333333333304</v>
      </c>
      <c r="G508" s="192">
        <f t="shared" si="15"/>
        <v>32</v>
      </c>
      <c r="H508" s="194">
        <v>29</v>
      </c>
      <c r="I508" s="194">
        <v>3</v>
      </c>
      <c r="J508" s="201"/>
      <c r="K508" s="202"/>
      <c r="L508" s="201"/>
      <c r="M508" s="201"/>
    </row>
    <row r="509" spans="1:13" s="197" customFormat="1" ht="15.6" x14ac:dyDescent="0.3">
      <c r="A509" s="200">
        <f t="shared" si="16"/>
        <v>5</v>
      </c>
      <c r="B509" s="182">
        <v>45694</v>
      </c>
      <c r="C509" s="203" t="s">
        <v>69</v>
      </c>
      <c r="D509" s="194" t="s">
        <v>58</v>
      </c>
      <c r="E509" s="193">
        <v>0.83333333333333304</v>
      </c>
      <c r="F509" s="193">
        <v>0.875</v>
      </c>
      <c r="G509" s="192">
        <f t="shared" si="15"/>
        <v>17</v>
      </c>
      <c r="H509" s="194">
        <v>15</v>
      </c>
      <c r="I509" s="194">
        <v>2</v>
      </c>
      <c r="J509" s="201"/>
      <c r="K509" s="202"/>
      <c r="L509" s="201"/>
      <c r="M509" s="201"/>
    </row>
    <row r="510" spans="1:13" s="197" customFormat="1" ht="15.6" x14ac:dyDescent="0.3">
      <c r="A510" s="200">
        <f t="shared" si="16"/>
        <v>5</v>
      </c>
      <c r="B510" s="182">
        <v>45694</v>
      </c>
      <c r="C510" s="203" t="s">
        <v>69</v>
      </c>
      <c r="D510" s="194" t="s">
        <v>58</v>
      </c>
      <c r="E510" s="193">
        <v>0.875</v>
      </c>
      <c r="F510" s="193">
        <v>0.91666666666666696</v>
      </c>
      <c r="G510" s="192">
        <f t="shared" si="15"/>
        <v>46</v>
      </c>
      <c r="H510" s="194">
        <v>44</v>
      </c>
      <c r="I510" s="194">
        <v>2</v>
      </c>
      <c r="J510" s="201"/>
      <c r="K510" s="202"/>
      <c r="L510" s="201"/>
      <c r="M510" s="201"/>
    </row>
    <row r="511" spans="1:13" s="197" customFormat="1" ht="15.6" x14ac:dyDescent="0.3">
      <c r="A511" s="200">
        <f t="shared" si="16"/>
        <v>5</v>
      </c>
      <c r="B511" s="182">
        <v>45694</v>
      </c>
      <c r="C511" s="203" t="s">
        <v>69</v>
      </c>
      <c r="D511" s="194" t="s">
        <v>58</v>
      </c>
      <c r="E511" s="193">
        <v>0.91666666666666696</v>
      </c>
      <c r="F511" s="193">
        <v>0.95833333333333304</v>
      </c>
      <c r="G511" s="192">
        <f t="shared" si="15"/>
        <v>16</v>
      </c>
      <c r="H511" s="194">
        <v>15</v>
      </c>
      <c r="I511" s="194">
        <v>1</v>
      </c>
      <c r="J511" s="201"/>
      <c r="K511" s="202"/>
      <c r="L511" s="201"/>
      <c r="M511" s="201"/>
    </row>
    <row r="512" spans="1:13" s="197" customFormat="1" ht="15.6" x14ac:dyDescent="0.3">
      <c r="A512" s="200">
        <f t="shared" si="16"/>
        <v>5</v>
      </c>
      <c r="B512" s="182">
        <v>45694</v>
      </c>
      <c r="C512" s="203" t="s">
        <v>69</v>
      </c>
      <c r="D512" s="194" t="s">
        <v>58</v>
      </c>
      <c r="E512" s="193">
        <v>0.95833333333333304</v>
      </c>
      <c r="F512" s="193">
        <v>0</v>
      </c>
      <c r="G512" s="192">
        <f t="shared" si="15"/>
        <v>0</v>
      </c>
      <c r="H512" s="194">
        <v>0</v>
      </c>
      <c r="I512" s="194">
        <v>0</v>
      </c>
      <c r="J512" s="201"/>
      <c r="K512" s="202"/>
      <c r="L512" s="201"/>
      <c r="M512" s="201"/>
    </row>
    <row r="513" spans="1:13" s="197" customFormat="1" ht="15.6" x14ac:dyDescent="0.3">
      <c r="A513" s="175">
        <f t="shared" si="16"/>
        <v>6</v>
      </c>
      <c r="B513" s="176">
        <v>45695</v>
      </c>
      <c r="C513" s="177" t="s">
        <v>69</v>
      </c>
      <c r="D513" s="178" t="s">
        <v>58</v>
      </c>
      <c r="E513" s="179">
        <v>0</v>
      </c>
      <c r="F513" s="179">
        <v>4.1666666666666699E-2</v>
      </c>
      <c r="G513" s="178">
        <f t="shared" si="15"/>
        <v>15</v>
      </c>
      <c r="H513" s="180">
        <v>15</v>
      </c>
      <c r="I513" s="180">
        <v>0</v>
      </c>
      <c r="J513" s="201"/>
      <c r="K513" s="202"/>
      <c r="L513" s="201"/>
      <c r="M513" s="201"/>
    </row>
    <row r="514" spans="1:13" s="197" customFormat="1" ht="15.6" x14ac:dyDescent="0.3">
      <c r="A514" s="175">
        <f t="shared" si="16"/>
        <v>6</v>
      </c>
      <c r="B514" s="176">
        <v>45695</v>
      </c>
      <c r="C514" s="177" t="s">
        <v>69</v>
      </c>
      <c r="D514" s="178" t="s">
        <v>58</v>
      </c>
      <c r="E514" s="181">
        <v>4.1666666666666699E-2</v>
      </c>
      <c r="F514" s="181">
        <v>8.3333333333333301E-2</v>
      </c>
      <c r="G514" s="178">
        <f t="shared" si="15"/>
        <v>0</v>
      </c>
      <c r="H514" s="178">
        <v>0</v>
      </c>
      <c r="I514" s="178">
        <v>0</v>
      </c>
      <c r="J514" s="201"/>
      <c r="K514" s="202"/>
      <c r="L514" s="201"/>
      <c r="M514" s="201"/>
    </row>
    <row r="515" spans="1:13" s="197" customFormat="1" ht="15.6" x14ac:dyDescent="0.3">
      <c r="A515" s="175">
        <f t="shared" si="16"/>
        <v>6</v>
      </c>
      <c r="B515" s="176">
        <v>45695</v>
      </c>
      <c r="C515" s="177" t="s">
        <v>69</v>
      </c>
      <c r="D515" s="178" t="s">
        <v>58</v>
      </c>
      <c r="E515" s="181">
        <v>8.3333333333333301E-2</v>
      </c>
      <c r="F515" s="181">
        <v>0.125</v>
      </c>
      <c r="G515" s="178">
        <f t="shared" si="15"/>
        <v>0</v>
      </c>
      <c r="H515" s="178">
        <v>0</v>
      </c>
      <c r="I515" s="178">
        <v>0</v>
      </c>
      <c r="J515" s="201"/>
      <c r="K515" s="202"/>
      <c r="L515" s="201"/>
      <c r="M515" s="201"/>
    </row>
    <row r="516" spans="1:13" s="197" customFormat="1" ht="15.6" x14ac:dyDescent="0.3">
      <c r="A516" s="175">
        <f t="shared" si="16"/>
        <v>6</v>
      </c>
      <c r="B516" s="176">
        <v>45695</v>
      </c>
      <c r="C516" s="177" t="s">
        <v>69</v>
      </c>
      <c r="D516" s="178" t="s">
        <v>58</v>
      </c>
      <c r="E516" s="181">
        <v>0.125</v>
      </c>
      <c r="F516" s="181">
        <v>0.16666666666666699</v>
      </c>
      <c r="G516" s="178">
        <f t="shared" si="15"/>
        <v>0</v>
      </c>
      <c r="H516" s="178">
        <v>0</v>
      </c>
      <c r="I516" s="178">
        <v>0</v>
      </c>
      <c r="J516" s="201"/>
      <c r="K516" s="202"/>
      <c r="L516" s="201"/>
      <c r="M516" s="201"/>
    </row>
    <row r="517" spans="1:13" s="197" customFormat="1" ht="15.6" x14ac:dyDescent="0.3">
      <c r="A517" s="175">
        <f t="shared" si="16"/>
        <v>6</v>
      </c>
      <c r="B517" s="176">
        <v>45695</v>
      </c>
      <c r="C517" s="177" t="s">
        <v>69</v>
      </c>
      <c r="D517" s="178" t="s">
        <v>58</v>
      </c>
      <c r="E517" s="181">
        <v>0.16666666666666699</v>
      </c>
      <c r="F517" s="181">
        <v>0.20833333333333301</v>
      </c>
      <c r="G517" s="178">
        <f t="shared" si="15"/>
        <v>0</v>
      </c>
      <c r="H517" s="178">
        <v>0</v>
      </c>
      <c r="I517" s="178">
        <v>0</v>
      </c>
      <c r="J517" s="201"/>
      <c r="K517" s="202"/>
      <c r="L517" s="201"/>
      <c r="M517" s="201"/>
    </row>
    <row r="518" spans="1:13" s="197" customFormat="1" ht="15.6" x14ac:dyDescent="0.3">
      <c r="A518" s="175">
        <f t="shared" si="16"/>
        <v>6</v>
      </c>
      <c r="B518" s="176">
        <v>45695</v>
      </c>
      <c r="C518" s="177" t="s">
        <v>69</v>
      </c>
      <c r="D518" s="178" t="s">
        <v>58</v>
      </c>
      <c r="E518" s="181">
        <v>0.20833333333333301</v>
      </c>
      <c r="F518" s="181">
        <v>0.25</v>
      </c>
      <c r="G518" s="178">
        <f t="shared" si="15"/>
        <v>16</v>
      </c>
      <c r="H518" s="178">
        <v>15</v>
      </c>
      <c r="I518" s="178">
        <v>1</v>
      </c>
      <c r="J518" s="201"/>
      <c r="K518" s="202"/>
      <c r="L518" s="201"/>
      <c r="M518" s="201"/>
    </row>
    <row r="519" spans="1:13" s="197" customFormat="1" ht="15.6" x14ac:dyDescent="0.3">
      <c r="A519" s="175">
        <f t="shared" si="16"/>
        <v>6</v>
      </c>
      <c r="B519" s="176">
        <v>45695</v>
      </c>
      <c r="C519" s="177" t="s">
        <v>69</v>
      </c>
      <c r="D519" s="178" t="s">
        <v>58</v>
      </c>
      <c r="E519" s="181">
        <v>0.25</v>
      </c>
      <c r="F519" s="181">
        <v>0.29166666666666702</v>
      </c>
      <c r="G519" s="178">
        <f t="shared" si="15"/>
        <v>36</v>
      </c>
      <c r="H519" s="178">
        <v>30</v>
      </c>
      <c r="I519" s="178">
        <v>6</v>
      </c>
      <c r="J519" s="201"/>
      <c r="K519" s="202"/>
      <c r="L519" s="201"/>
      <c r="M519" s="201"/>
    </row>
    <row r="520" spans="1:13" s="197" customFormat="1" ht="15.6" x14ac:dyDescent="0.3">
      <c r="A520" s="175">
        <f t="shared" si="16"/>
        <v>6</v>
      </c>
      <c r="B520" s="176">
        <v>45695</v>
      </c>
      <c r="C520" s="177" t="s">
        <v>69</v>
      </c>
      <c r="D520" s="178" t="s">
        <v>58</v>
      </c>
      <c r="E520" s="181">
        <v>0.29166666666666702</v>
      </c>
      <c r="F520" s="181">
        <v>0.33333333333333298</v>
      </c>
      <c r="G520" s="178">
        <f t="shared" si="15"/>
        <v>98</v>
      </c>
      <c r="H520" s="178">
        <v>87</v>
      </c>
      <c r="I520" s="178">
        <v>11</v>
      </c>
      <c r="J520" s="201"/>
      <c r="K520" s="202"/>
      <c r="L520" s="201"/>
      <c r="M520" s="201"/>
    </row>
    <row r="521" spans="1:13" s="197" customFormat="1" ht="15.6" x14ac:dyDescent="0.3">
      <c r="A521" s="175">
        <f t="shared" si="16"/>
        <v>6</v>
      </c>
      <c r="B521" s="176">
        <v>45695</v>
      </c>
      <c r="C521" s="177" t="s">
        <v>69</v>
      </c>
      <c r="D521" s="178" t="s">
        <v>58</v>
      </c>
      <c r="E521" s="181">
        <v>0.33333333333333298</v>
      </c>
      <c r="F521" s="181">
        <v>0.375</v>
      </c>
      <c r="G521" s="178">
        <f t="shared" si="15"/>
        <v>175</v>
      </c>
      <c r="H521" s="178">
        <v>160</v>
      </c>
      <c r="I521" s="178">
        <v>15</v>
      </c>
      <c r="J521" s="201"/>
      <c r="K521" s="202"/>
      <c r="L521" s="201"/>
      <c r="M521" s="201"/>
    </row>
    <row r="522" spans="1:13" s="197" customFormat="1" ht="15.6" x14ac:dyDescent="0.3">
      <c r="A522" s="175">
        <f t="shared" si="16"/>
        <v>6</v>
      </c>
      <c r="B522" s="176">
        <v>45695</v>
      </c>
      <c r="C522" s="177" t="s">
        <v>69</v>
      </c>
      <c r="D522" s="178" t="s">
        <v>58</v>
      </c>
      <c r="E522" s="181">
        <v>0.375</v>
      </c>
      <c r="F522" s="181">
        <v>0.41666666666666702</v>
      </c>
      <c r="G522" s="178">
        <f t="shared" si="15"/>
        <v>100</v>
      </c>
      <c r="H522" s="178">
        <v>87</v>
      </c>
      <c r="I522" s="178">
        <v>13</v>
      </c>
      <c r="J522" s="201"/>
      <c r="K522" s="202"/>
      <c r="L522" s="201"/>
      <c r="M522" s="201"/>
    </row>
    <row r="523" spans="1:13" s="197" customFormat="1" ht="15.6" x14ac:dyDescent="0.3">
      <c r="A523" s="175">
        <f t="shared" si="16"/>
        <v>6</v>
      </c>
      <c r="B523" s="176">
        <v>45695</v>
      </c>
      <c r="C523" s="177" t="s">
        <v>69</v>
      </c>
      <c r="D523" s="178" t="s">
        <v>58</v>
      </c>
      <c r="E523" s="181">
        <v>0.41666666666666702</v>
      </c>
      <c r="F523" s="181">
        <v>0.45833333333333298</v>
      </c>
      <c r="G523" s="178">
        <f t="shared" si="15"/>
        <v>96</v>
      </c>
      <c r="H523" s="178">
        <v>88</v>
      </c>
      <c r="I523" s="178">
        <v>8</v>
      </c>
      <c r="J523" s="201"/>
      <c r="K523" s="202"/>
      <c r="L523" s="201"/>
      <c r="M523" s="201"/>
    </row>
    <row r="524" spans="1:13" s="197" customFormat="1" ht="15.6" x14ac:dyDescent="0.3">
      <c r="A524" s="175">
        <f t="shared" si="16"/>
        <v>6</v>
      </c>
      <c r="B524" s="176">
        <v>45695</v>
      </c>
      <c r="C524" s="177" t="s">
        <v>69</v>
      </c>
      <c r="D524" s="178" t="s">
        <v>58</v>
      </c>
      <c r="E524" s="181">
        <v>0.45833333333333298</v>
      </c>
      <c r="F524" s="181">
        <v>0.5</v>
      </c>
      <c r="G524" s="178">
        <f t="shared" si="15"/>
        <v>126</v>
      </c>
      <c r="H524" s="178">
        <v>117</v>
      </c>
      <c r="I524" s="178">
        <v>9</v>
      </c>
      <c r="J524" s="201"/>
      <c r="K524" s="202"/>
      <c r="L524" s="201"/>
      <c r="M524" s="201"/>
    </row>
    <row r="525" spans="1:13" s="197" customFormat="1" ht="15.6" x14ac:dyDescent="0.3">
      <c r="A525" s="175">
        <f t="shared" si="16"/>
        <v>6</v>
      </c>
      <c r="B525" s="176">
        <v>45695</v>
      </c>
      <c r="C525" s="177" t="s">
        <v>69</v>
      </c>
      <c r="D525" s="178" t="s">
        <v>58</v>
      </c>
      <c r="E525" s="181">
        <v>0.5</v>
      </c>
      <c r="F525" s="181">
        <v>0.54166666666666696</v>
      </c>
      <c r="G525" s="178">
        <f t="shared" si="15"/>
        <v>175</v>
      </c>
      <c r="H525" s="178">
        <v>160</v>
      </c>
      <c r="I525" s="178">
        <v>15</v>
      </c>
      <c r="J525" s="201"/>
      <c r="K525" s="202"/>
      <c r="L525" s="201"/>
      <c r="M525" s="201"/>
    </row>
    <row r="526" spans="1:13" s="197" customFormat="1" ht="15.6" x14ac:dyDescent="0.3">
      <c r="A526" s="175">
        <f t="shared" si="16"/>
        <v>6</v>
      </c>
      <c r="B526" s="176">
        <v>45695</v>
      </c>
      <c r="C526" s="177" t="s">
        <v>69</v>
      </c>
      <c r="D526" s="178" t="s">
        <v>58</v>
      </c>
      <c r="E526" s="181">
        <v>0.54166666666666696</v>
      </c>
      <c r="F526" s="181">
        <v>0.58333333333333304</v>
      </c>
      <c r="G526" s="178">
        <f t="shared" si="15"/>
        <v>216</v>
      </c>
      <c r="H526" s="178">
        <v>203</v>
      </c>
      <c r="I526" s="178">
        <v>13</v>
      </c>
      <c r="J526" s="201"/>
      <c r="K526" s="202"/>
      <c r="L526" s="201"/>
      <c r="M526" s="201"/>
    </row>
    <row r="527" spans="1:13" s="197" customFormat="1" ht="15.6" x14ac:dyDescent="0.3">
      <c r="A527" s="175">
        <f t="shared" si="16"/>
        <v>6</v>
      </c>
      <c r="B527" s="176">
        <v>45695</v>
      </c>
      <c r="C527" s="177" t="s">
        <v>69</v>
      </c>
      <c r="D527" s="178" t="s">
        <v>58</v>
      </c>
      <c r="E527" s="181">
        <v>0.58333333333333304</v>
      </c>
      <c r="F527" s="181">
        <v>0.625</v>
      </c>
      <c r="G527" s="178">
        <f t="shared" si="15"/>
        <v>182</v>
      </c>
      <c r="H527" s="178">
        <v>175</v>
      </c>
      <c r="I527" s="178">
        <v>7</v>
      </c>
      <c r="J527" s="201"/>
      <c r="K527" s="202"/>
      <c r="L527" s="201"/>
      <c r="M527" s="201"/>
    </row>
    <row r="528" spans="1:13" s="197" customFormat="1" ht="15.6" x14ac:dyDescent="0.3">
      <c r="A528" s="175">
        <f t="shared" si="16"/>
        <v>6</v>
      </c>
      <c r="B528" s="176">
        <v>45695</v>
      </c>
      <c r="C528" s="177" t="s">
        <v>69</v>
      </c>
      <c r="D528" s="178" t="s">
        <v>58</v>
      </c>
      <c r="E528" s="181">
        <v>0.625</v>
      </c>
      <c r="F528" s="181">
        <v>0.66666666666666696</v>
      </c>
      <c r="G528" s="178">
        <f t="shared" si="15"/>
        <v>81</v>
      </c>
      <c r="H528" s="178">
        <v>73</v>
      </c>
      <c r="I528" s="178">
        <v>8</v>
      </c>
      <c r="J528" s="201"/>
      <c r="K528" s="202"/>
      <c r="L528" s="201"/>
      <c r="M528" s="201"/>
    </row>
    <row r="529" spans="1:13" s="197" customFormat="1" ht="15.6" x14ac:dyDescent="0.3">
      <c r="A529" s="175">
        <f t="shared" si="16"/>
        <v>6</v>
      </c>
      <c r="B529" s="176">
        <v>45695</v>
      </c>
      <c r="C529" s="177" t="s">
        <v>69</v>
      </c>
      <c r="D529" s="178" t="s">
        <v>58</v>
      </c>
      <c r="E529" s="181">
        <v>0.66666666666666696</v>
      </c>
      <c r="F529" s="181">
        <v>0.70833333333333304</v>
      </c>
      <c r="G529" s="178">
        <f t="shared" si="15"/>
        <v>139</v>
      </c>
      <c r="H529" s="178">
        <v>131</v>
      </c>
      <c r="I529" s="178">
        <v>8</v>
      </c>
      <c r="J529" s="201"/>
      <c r="K529" s="202"/>
      <c r="L529" s="201"/>
      <c r="M529" s="201"/>
    </row>
    <row r="530" spans="1:13" s="197" customFormat="1" ht="15.6" x14ac:dyDescent="0.3">
      <c r="A530" s="175">
        <f t="shared" si="16"/>
        <v>6</v>
      </c>
      <c r="B530" s="176">
        <v>45695</v>
      </c>
      <c r="C530" s="177" t="s">
        <v>69</v>
      </c>
      <c r="D530" s="178" t="s">
        <v>58</v>
      </c>
      <c r="E530" s="181">
        <v>0.70833333333333304</v>
      </c>
      <c r="F530" s="181">
        <v>0.75</v>
      </c>
      <c r="G530" s="178">
        <f t="shared" si="15"/>
        <v>81</v>
      </c>
      <c r="H530" s="178">
        <v>73</v>
      </c>
      <c r="I530" s="178">
        <v>8</v>
      </c>
      <c r="J530" s="201"/>
      <c r="K530" s="202"/>
      <c r="L530" s="201"/>
      <c r="M530" s="201"/>
    </row>
    <row r="531" spans="1:13" s="197" customFormat="1" ht="15.6" x14ac:dyDescent="0.3">
      <c r="A531" s="175">
        <f t="shared" si="16"/>
        <v>6</v>
      </c>
      <c r="B531" s="176">
        <v>45695</v>
      </c>
      <c r="C531" s="177" t="s">
        <v>69</v>
      </c>
      <c r="D531" s="178" t="s">
        <v>58</v>
      </c>
      <c r="E531" s="181">
        <v>0.75</v>
      </c>
      <c r="F531" s="181">
        <v>0.79166666666666696</v>
      </c>
      <c r="G531" s="178">
        <f t="shared" si="15"/>
        <v>152</v>
      </c>
      <c r="H531" s="178">
        <v>145</v>
      </c>
      <c r="I531" s="178">
        <v>7</v>
      </c>
      <c r="J531" s="201"/>
      <c r="K531" s="202"/>
      <c r="L531" s="201"/>
      <c r="M531" s="201"/>
    </row>
    <row r="532" spans="1:13" s="197" customFormat="1" ht="15.6" x14ac:dyDescent="0.3">
      <c r="A532" s="175">
        <f t="shared" si="16"/>
        <v>6</v>
      </c>
      <c r="B532" s="176">
        <v>45695</v>
      </c>
      <c r="C532" s="177" t="s">
        <v>69</v>
      </c>
      <c r="D532" s="178" t="s">
        <v>58</v>
      </c>
      <c r="E532" s="181">
        <v>0.79166666666666696</v>
      </c>
      <c r="F532" s="181">
        <v>0.83333333333333304</v>
      </c>
      <c r="G532" s="178">
        <f t="shared" si="15"/>
        <v>64</v>
      </c>
      <c r="H532" s="178">
        <v>58</v>
      </c>
      <c r="I532" s="178">
        <v>6</v>
      </c>
      <c r="J532" s="201"/>
      <c r="K532" s="202"/>
      <c r="L532" s="201"/>
      <c r="M532" s="201"/>
    </row>
    <row r="533" spans="1:13" s="197" customFormat="1" ht="15.6" x14ac:dyDescent="0.3">
      <c r="A533" s="175">
        <f t="shared" si="16"/>
        <v>6</v>
      </c>
      <c r="B533" s="176">
        <v>45695</v>
      </c>
      <c r="C533" s="177" t="s">
        <v>69</v>
      </c>
      <c r="D533" s="178" t="s">
        <v>58</v>
      </c>
      <c r="E533" s="181">
        <v>0.83333333333333304</v>
      </c>
      <c r="F533" s="181">
        <v>0.875</v>
      </c>
      <c r="G533" s="178">
        <f t="shared" si="15"/>
        <v>3</v>
      </c>
      <c r="H533" s="178">
        <v>0</v>
      </c>
      <c r="I533" s="178">
        <v>3</v>
      </c>
      <c r="J533" s="201"/>
      <c r="K533" s="202"/>
      <c r="L533" s="201"/>
      <c r="M533" s="201"/>
    </row>
    <row r="534" spans="1:13" s="197" customFormat="1" ht="15.6" x14ac:dyDescent="0.3">
      <c r="A534" s="175">
        <f t="shared" si="16"/>
        <v>6</v>
      </c>
      <c r="B534" s="176">
        <v>45695</v>
      </c>
      <c r="C534" s="177" t="s">
        <v>69</v>
      </c>
      <c r="D534" s="178" t="s">
        <v>58</v>
      </c>
      <c r="E534" s="181">
        <v>0.875</v>
      </c>
      <c r="F534" s="181">
        <v>0.91666666666666696</v>
      </c>
      <c r="G534" s="178">
        <f t="shared" si="15"/>
        <v>1</v>
      </c>
      <c r="H534" s="178">
        <v>0</v>
      </c>
      <c r="I534" s="178">
        <v>1</v>
      </c>
      <c r="J534" s="201"/>
      <c r="K534" s="202"/>
      <c r="L534" s="201"/>
      <c r="M534" s="201"/>
    </row>
    <row r="535" spans="1:13" s="197" customFormat="1" ht="15.6" x14ac:dyDescent="0.3">
      <c r="A535" s="175">
        <f t="shared" si="16"/>
        <v>6</v>
      </c>
      <c r="B535" s="176">
        <v>45695</v>
      </c>
      <c r="C535" s="177" t="s">
        <v>69</v>
      </c>
      <c r="D535" s="178" t="s">
        <v>58</v>
      </c>
      <c r="E535" s="181">
        <v>0.91666666666666696</v>
      </c>
      <c r="F535" s="181">
        <v>0.95833333333333304</v>
      </c>
      <c r="G535" s="178">
        <f t="shared" si="15"/>
        <v>16</v>
      </c>
      <c r="H535" s="178">
        <v>15</v>
      </c>
      <c r="I535" s="178">
        <v>1</v>
      </c>
      <c r="J535" s="201"/>
      <c r="K535" s="202"/>
      <c r="L535" s="201"/>
      <c r="M535" s="201"/>
    </row>
    <row r="536" spans="1:13" s="197" customFormat="1" ht="15.6" x14ac:dyDescent="0.3">
      <c r="A536" s="175">
        <f t="shared" si="16"/>
        <v>6</v>
      </c>
      <c r="B536" s="176">
        <v>45695</v>
      </c>
      <c r="C536" s="177" t="s">
        <v>69</v>
      </c>
      <c r="D536" s="178" t="s">
        <v>58</v>
      </c>
      <c r="E536" s="181">
        <v>0.95833333333333304</v>
      </c>
      <c r="F536" s="181">
        <v>0</v>
      </c>
      <c r="G536" s="178">
        <f t="shared" si="15"/>
        <v>16</v>
      </c>
      <c r="H536" s="178">
        <v>15</v>
      </c>
      <c r="I536" s="178">
        <v>1</v>
      </c>
      <c r="J536" s="201"/>
      <c r="K536" s="202"/>
      <c r="L536" s="201"/>
      <c r="M536" s="201"/>
    </row>
    <row r="537" spans="1:13" s="197" customFormat="1" ht="15.6" x14ac:dyDescent="0.3">
      <c r="A537" s="200">
        <f t="shared" si="16"/>
        <v>7</v>
      </c>
      <c r="B537" s="160">
        <v>45696</v>
      </c>
      <c r="C537" s="203" t="s">
        <v>69</v>
      </c>
      <c r="D537" s="194" t="s">
        <v>58</v>
      </c>
      <c r="E537" s="193">
        <v>0</v>
      </c>
      <c r="F537" s="193">
        <v>4.1666666666666699E-2</v>
      </c>
      <c r="G537" s="192">
        <f t="shared" si="15"/>
        <v>0</v>
      </c>
      <c r="H537" s="194">
        <v>0</v>
      </c>
      <c r="I537" s="194">
        <v>0</v>
      </c>
      <c r="J537" s="201"/>
      <c r="K537" s="202"/>
      <c r="L537" s="201"/>
      <c r="M537" s="201"/>
    </row>
    <row r="538" spans="1:13" s="197" customFormat="1" ht="15.6" x14ac:dyDescent="0.3">
      <c r="A538" s="200">
        <f t="shared" si="16"/>
        <v>7</v>
      </c>
      <c r="B538" s="160">
        <v>45696</v>
      </c>
      <c r="C538" s="203" t="s">
        <v>69</v>
      </c>
      <c r="D538" s="194" t="s">
        <v>58</v>
      </c>
      <c r="E538" s="193">
        <v>4.1666666666666699E-2</v>
      </c>
      <c r="F538" s="193">
        <v>8.3333333333333301E-2</v>
      </c>
      <c r="G538" s="192">
        <f t="shared" si="15"/>
        <v>0</v>
      </c>
      <c r="H538" s="194">
        <v>0</v>
      </c>
      <c r="I538" s="194">
        <v>0</v>
      </c>
      <c r="J538" s="201"/>
      <c r="K538" s="202"/>
      <c r="L538" s="201"/>
      <c r="M538" s="201"/>
    </row>
    <row r="539" spans="1:13" s="197" customFormat="1" ht="15.6" x14ac:dyDescent="0.3">
      <c r="A539" s="200">
        <f t="shared" si="16"/>
        <v>7</v>
      </c>
      <c r="B539" s="160">
        <v>45696</v>
      </c>
      <c r="C539" s="203" t="s">
        <v>69</v>
      </c>
      <c r="D539" s="194" t="s">
        <v>58</v>
      </c>
      <c r="E539" s="193">
        <v>8.3333333333333301E-2</v>
      </c>
      <c r="F539" s="193">
        <v>0.125</v>
      </c>
      <c r="G539" s="192">
        <f t="shared" ref="G539:G602" si="17">H539+I539</f>
        <v>1</v>
      </c>
      <c r="H539" s="194">
        <v>0</v>
      </c>
      <c r="I539" s="194">
        <v>1</v>
      </c>
      <c r="J539" s="201"/>
      <c r="K539" s="202"/>
      <c r="L539" s="201"/>
      <c r="M539" s="201"/>
    </row>
    <row r="540" spans="1:13" s="197" customFormat="1" ht="15.6" x14ac:dyDescent="0.3">
      <c r="A540" s="200">
        <f t="shared" si="16"/>
        <v>7</v>
      </c>
      <c r="B540" s="160">
        <v>45696</v>
      </c>
      <c r="C540" s="203" t="s">
        <v>69</v>
      </c>
      <c r="D540" s="194" t="s">
        <v>58</v>
      </c>
      <c r="E540" s="193">
        <v>0.125</v>
      </c>
      <c r="F540" s="193">
        <v>0.16666666666666699</v>
      </c>
      <c r="G540" s="192">
        <f t="shared" si="17"/>
        <v>0</v>
      </c>
      <c r="H540" s="194">
        <v>0</v>
      </c>
      <c r="I540" s="194">
        <v>0</v>
      </c>
      <c r="J540" s="201"/>
      <c r="K540" s="202"/>
      <c r="L540" s="201"/>
      <c r="M540" s="201"/>
    </row>
    <row r="541" spans="1:13" s="197" customFormat="1" ht="15.6" x14ac:dyDescent="0.3">
      <c r="A541" s="200">
        <f t="shared" si="16"/>
        <v>7</v>
      </c>
      <c r="B541" s="160">
        <v>45696</v>
      </c>
      <c r="C541" s="203" t="s">
        <v>69</v>
      </c>
      <c r="D541" s="194" t="s">
        <v>58</v>
      </c>
      <c r="E541" s="193">
        <v>0.16666666666666699</v>
      </c>
      <c r="F541" s="193">
        <v>0.20833333333333301</v>
      </c>
      <c r="G541" s="192">
        <f t="shared" si="17"/>
        <v>0</v>
      </c>
      <c r="H541" s="194">
        <v>0</v>
      </c>
      <c r="I541" s="194">
        <v>0</v>
      </c>
      <c r="J541" s="201"/>
      <c r="K541" s="202"/>
      <c r="L541" s="201"/>
      <c r="M541" s="201"/>
    </row>
    <row r="542" spans="1:13" s="197" customFormat="1" ht="15.6" x14ac:dyDescent="0.3">
      <c r="A542" s="200">
        <f t="shared" si="16"/>
        <v>7</v>
      </c>
      <c r="B542" s="160">
        <v>45696</v>
      </c>
      <c r="C542" s="203" t="s">
        <v>69</v>
      </c>
      <c r="D542" s="194" t="s">
        <v>58</v>
      </c>
      <c r="E542" s="193">
        <v>0.20833333333333301</v>
      </c>
      <c r="F542" s="193">
        <v>0.25</v>
      </c>
      <c r="G542" s="192">
        <f t="shared" si="17"/>
        <v>1</v>
      </c>
      <c r="H542" s="194">
        <v>0</v>
      </c>
      <c r="I542" s="194">
        <v>1</v>
      </c>
      <c r="J542" s="201"/>
      <c r="K542" s="202"/>
      <c r="L542" s="201"/>
      <c r="M542" s="201"/>
    </row>
    <row r="543" spans="1:13" s="197" customFormat="1" ht="15.6" x14ac:dyDescent="0.3">
      <c r="A543" s="200">
        <f t="shared" si="16"/>
        <v>7</v>
      </c>
      <c r="B543" s="160">
        <v>45696</v>
      </c>
      <c r="C543" s="203" t="s">
        <v>69</v>
      </c>
      <c r="D543" s="194" t="s">
        <v>58</v>
      </c>
      <c r="E543" s="193">
        <v>0.25</v>
      </c>
      <c r="F543" s="193">
        <v>0.29166666666666702</v>
      </c>
      <c r="G543" s="192">
        <f t="shared" si="17"/>
        <v>33</v>
      </c>
      <c r="H543" s="194">
        <v>30</v>
      </c>
      <c r="I543" s="194">
        <v>3</v>
      </c>
      <c r="J543" s="201"/>
      <c r="K543" s="202"/>
      <c r="L543" s="201"/>
      <c r="M543" s="201"/>
    </row>
    <row r="544" spans="1:13" s="197" customFormat="1" ht="15.6" x14ac:dyDescent="0.3">
      <c r="A544" s="200">
        <f t="shared" si="16"/>
        <v>7</v>
      </c>
      <c r="B544" s="160">
        <v>45696</v>
      </c>
      <c r="C544" s="203" t="s">
        <v>69</v>
      </c>
      <c r="D544" s="194" t="s">
        <v>58</v>
      </c>
      <c r="E544" s="193">
        <v>0.29166666666666702</v>
      </c>
      <c r="F544" s="193">
        <v>0.33333333333333298</v>
      </c>
      <c r="G544" s="192">
        <f t="shared" si="17"/>
        <v>49</v>
      </c>
      <c r="H544" s="194">
        <v>44</v>
      </c>
      <c r="I544" s="194">
        <v>5</v>
      </c>
      <c r="J544" s="201"/>
      <c r="K544" s="202"/>
      <c r="L544" s="201"/>
      <c r="M544" s="201"/>
    </row>
    <row r="545" spans="1:13" s="197" customFormat="1" ht="15.6" x14ac:dyDescent="0.3">
      <c r="A545" s="200">
        <f t="shared" si="16"/>
        <v>7</v>
      </c>
      <c r="B545" s="160">
        <v>45696</v>
      </c>
      <c r="C545" s="203" t="s">
        <v>69</v>
      </c>
      <c r="D545" s="194" t="s">
        <v>58</v>
      </c>
      <c r="E545" s="193">
        <v>0.33333333333333298</v>
      </c>
      <c r="F545" s="193">
        <v>0.375</v>
      </c>
      <c r="G545" s="192">
        <f t="shared" si="17"/>
        <v>62</v>
      </c>
      <c r="H545" s="194">
        <v>59</v>
      </c>
      <c r="I545" s="194">
        <v>3</v>
      </c>
      <c r="J545" s="201"/>
      <c r="K545" s="202"/>
      <c r="L545" s="201"/>
      <c r="M545" s="201"/>
    </row>
    <row r="546" spans="1:13" s="197" customFormat="1" ht="15.6" x14ac:dyDescent="0.3">
      <c r="A546" s="200">
        <f t="shared" si="16"/>
        <v>7</v>
      </c>
      <c r="B546" s="160">
        <v>45696</v>
      </c>
      <c r="C546" s="203" t="s">
        <v>69</v>
      </c>
      <c r="D546" s="194" t="s">
        <v>58</v>
      </c>
      <c r="E546" s="193">
        <v>0.375</v>
      </c>
      <c r="F546" s="193">
        <v>0.41666666666666702</v>
      </c>
      <c r="G546" s="192">
        <f t="shared" si="17"/>
        <v>61</v>
      </c>
      <c r="H546" s="194">
        <v>59</v>
      </c>
      <c r="I546" s="194">
        <v>2</v>
      </c>
      <c r="J546" s="201"/>
      <c r="K546" s="202"/>
      <c r="L546" s="201"/>
      <c r="M546" s="201"/>
    </row>
    <row r="547" spans="1:13" s="197" customFormat="1" ht="15.6" x14ac:dyDescent="0.3">
      <c r="A547" s="200">
        <f t="shared" si="16"/>
        <v>7</v>
      </c>
      <c r="B547" s="160">
        <v>45696</v>
      </c>
      <c r="C547" s="203" t="s">
        <v>69</v>
      </c>
      <c r="D547" s="194" t="s">
        <v>58</v>
      </c>
      <c r="E547" s="193">
        <v>0.41666666666666702</v>
      </c>
      <c r="F547" s="193">
        <v>0.45833333333333298</v>
      </c>
      <c r="G547" s="192">
        <f t="shared" si="17"/>
        <v>3</v>
      </c>
      <c r="H547" s="194">
        <v>0</v>
      </c>
      <c r="I547" s="194">
        <v>3</v>
      </c>
      <c r="J547" s="201"/>
      <c r="K547" s="202"/>
      <c r="L547" s="201"/>
      <c r="M547" s="201"/>
    </row>
    <row r="548" spans="1:13" s="197" customFormat="1" ht="15.6" x14ac:dyDescent="0.3">
      <c r="A548" s="200">
        <f t="shared" si="16"/>
        <v>7</v>
      </c>
      <c r="B548" s="160">
        <v>45696</v>
      </c>
      <c r="C548" s="203" t="s">
        <v>69</v>
      </c>
      <c r="D548" s="194" t="s">
        <v>58</v>
      </c>
      <c r="E548" s="193">
        <v>0.45833333333333298</v>
      </c>
      <c r="F548" s="193">
        <v>0.5</v>
      </c>
      <c r="G548" s="192">
        <f t="shared" si="17"/>
        <v>90</v>
      </c>
      <c r="H548" s="194">
        <v>87</v>
      </c>
      <c r="I548" s="194">
        <v>3</v>
      </c>
      <c r="J548" s="201"/>
      <c r="K548" s="202"/>
      <c r="L548" s="201"/>
      <c r="M548" s="201"/>
    </row>
    <row r="549" spans="1:13" s="197" customFormat="1" ht="15.6" x14ac:dyDescent="0.3">
      <c r="A549" s="200">
        <f t="shared" si="16"/>
        <v>7</v>
      </c>
      <c r="B549" s="160">
        <v>45696</v>
      </c>
      <c r="C549" s="203" t="s">
        <v>69</v>
      </c>
      <c r="D549" s="194" t="s">
        <v>58</v>
      </c>
      <c r="E549" s="193">
        <v>0.5</v>
      </c>
      <c r="F549" s="193">
        <v>0.54166666666666696</v>
      </c>
      <c r="G549" s="192">
        <f t="shared" si="17"/>
        <v>50</v>
      </c>
      <c r="H549" s="194">
        <v>44</v>
      </c>
      <c r="I549" s="194">
        <v>6</v>
      </c>
      <c r="J549" s="201"/>
      <c r="K549" s="202"/>
      <c r="L549" s="201"/>
      <c r="M549" s="201"/>
    </row>
    <row r="550" spans="1:13" s="197" customFormat="1" ht="15.6" x14ac:dyDescent="0.3">
      <c r="A550" s="200">
        <f t="shared" si="16"/>
        <v>7</v>
      </c>
      <c r="B550" s="160">
        <v>45696</v>
      </c>
      <c r="C550" s="203" t="s">
        <v>69</v>
      </c>
      <c r="D550" s="194" t="s">
        <v>58</v>
      </c>
      <c r="E550" s="193">
        <v>0.54166666666666696</v>
      </c>
      <c r="F550" s="193">
        <v>0.58333333333333304</v>
      </c>
      <c r="G550" s="192">
        <f t="shared" si="17"/>
        <v>62</v>
      </c>
      <c r="H550" s="194">
        <v>58</v>
      </c>
      <c r="I550" s="194">
        <v>4</v>
      </c>
      <c r="J550" s="201"/>
      <c r="K550" s="202"/>
      <c r="L550" s="201"/>
      <c r="M550" s="201"/>
    </row>
    <row r="551" spans="1:13" s="197" customFormat="1" ht="15.6" x14ac:dyDescent="0.3">
      <c r="A551" s="200">
        <f t="shared" si="16"/>
        <v>7</v>
      </c>
      <c r="B551" s="160">
        <v>45696</v>
      </c>
      <c r="C551" s="203" t="s">
        <v>69</v>
      </c>
      <c r="D551" s="194" t="s">
        <v>58</v>
      </c>
      <c r="E551" s="193">
        <v>0.58333333333333304</v>
      </c>
      <c r="F551" s="193">
        <v>0.625</v>
      </c>
      <c r="G551" s="192">
        <f t="shared" si="17"/>
        <v>32</v>
      </c>
      <c r="H551" s="194">
        <v>30</v>
      </c>
      <c r="I551" s="194">
        <v>2</v>
      </c>
      <c r="J551" s="201"/>
      <c r="K551" s="202"/>
      <c r="L551" s="201"/>
      <c r="M551" s="201"/>
    </row>
    <row r="552" spans="1:13" s="197" customFormat="1" ht="15.6" x14ac:dyDescent="0.3">
      <c r="A552" s="200">
        <f t="shared" si="16"/>
        <v>7</v>
      </c>
      <c r="B552" s="160">
        <v>45696</v>
      </c>
      <c r="C552" s="203" t="s">
        <v>69</v>
      </c>
      <c r="D552" s="194" t="s">
        <v>58</v>
      </c>
      <c r="E552" s="193">
        <v>0.625</v>
      </c>
      <c r="F552" s="193">
        <v>0.66666666666666696</v>
      </c>
      <c r="G552" s="192">
        <f t="shared" si="17"/>
        <v>73</v>
      </c>
      <c r="H552" s="194">
        <v>73</v>
      </c>
      <c r="I552" s="194">
        <v>0</v>
      </c>
      <c r="J552" s="201"/>
      <c r="K552" s="202"/>
      <c r="L552" s="201"/>
      <c r="M552" s="201"/>
    </row>
    <row r="553" spans="1:13" s="197" customFormat="1" ht="15.6" x14ac:dyDescent="0.3">
      <c r="A553" s="200">
        <f t="shared" si="16"/>
        <v>7</v>
      </c>
      <c r="B553" s="160">
        <v>45696</v>
      </c>
      <c r="C553" s="203" t="s">
        <v>69</v>
      </c>
      <c r="D553" s="194" t="s">
        <v>58</v>
      </c>
      <c r="E553" s="193">
        <v>0.66666666666666696</v>
      </c>
      <c r="F553" s="193">
        <v>0.70833333333333304</v>
      </c>
      <c r="G553" s="192">
        <f t="shared" si="17"/>
        <v>147</v>
      </c>
      <c r="H553" s="194">
        <v>145</v>
      </c>
      <c r="I553" s="194">
        <v>2</v>
      </c>
      <c r="J553" s="201"/>
      <c r="K553" s="202"/>
      <c r="L553" s="201"/>
      <c r="M553" s="201"/>
    </row>
    <row r="554" spans="1:13" s="197" customFormat="1" ht="15.6" x14ac:dyDescent="0.3">
      <c r="A554" s="200">
        <f t="shared" si="16"/>
        <v>7</v>
      </c>
      <c r="B554" s="160">
        <v>45696</v>
      </c>
      <c r="C554" s="203" t="s">
        <v>69</v>
      </c>
      <c r="D554" s="194" t="s">
        <v>58</v>
      </c>
      <c r="E554" s="193">
        <v>0.70833333333333304</v>
      </c>
      <c r="F554" s="193">
        <v>0.75</v>
      </c>
      <c r="G554" s="192">
        <f t="shared" si="17"/>
        <v>0</v>
      </c>
      <c r="H554" s="194">
        <v>0</v>
      </c>
      <c r="I554" s="194">
        <v>0</v>
      </c>
      <c r="J554" s="201"/>
      <c r="K554" s="202"/>
      <c r="L554" s="201"/>
      <c r="M554" s="201"/>
    </row>
    <row r="555" spans="1:13" s="197" customFormat="1" ht="15.6" x14ac:dyDescent="0.3">
      <c r="A555" s="200">
        <f t="shared" si="16"/>
        <v>7</v>
      </c>
      <c r="B555" s="160">
        <v>45696</v>
      </c>
      <c r="C555" s="203" t="s">
        <v>69</v>
      </c>
      <c r="D555" s="194" t="s">
        <v>58</v>
      </c>
      <c r="E555" s="193">
        <v>0.75</v>
      </c>
      <c r="F555" s="193">
        <v>0.79166666666666696</v>
      </c>
      <c r="G555" s="192">
        <f t="shared" si="17"/>
        <v>44</v>
      </c>
      <c r="H555" s="194">
        <v>44</v>
      </c>
      <c r="I555" s="194">
        <v>0</v>
      </c>
      <c r="J555" s="201"/>
      <c r="K555" s="202"/>
      <c r="L555" s="201"/>
      <c r="M555" s="201"/>
    </row>
    <row r="556" spans="1:13" s="197" customFormat="1" ht="15.6" x14ac:dyDescent="0.3">
      <c r="A556" s="200">
        <f t="shared" si="16"/>
        <v>7</v>
      </c>
      <c r="B556" s="160">
        <v>45696</v>
      </c>
      <c r="C556" s="203" t="s">
        <v>69</v>
      </c>
      <c r="D556" s="194" t="s">
        <v>58</v>
      </c>
      <c r="E556" s="193">
        <v>0.79166666666666696</v>
      </c>
      <c r="F556" s="193">
        <v>0.83333333333333304</v>
      </c>
      <c r="G556" s="192">
        <f t="shared" si="17"/>
        <v>29</v>
      </c>
      <c r="H556" s="194">
        <v>29</v>
      </c>
      <c r="I556" s="194">
        <v>0</v>
      </c>
      <c r="J556" s="201"/>
      <c r="K556" s="202"/>
      <c r="L556" s="201"/>
      <c r="M556" s="201"/>
    </row>
    <row r="557" spans="1:13" s="197" customFormat="1" ht="15.6" x14ac:dyDescent="0.3">
      <c r="A557" s="200">
        <f t="shared" si="16"/>
        <v>7</v>
      </c>
      <c r="B557" s="160">
        <v>45696</v>
      </c>
      <c r="C557" s="203" t="s">
        <v>69</v>
      </c>
      <c r="D557" s="194" t="s">
        <v>58</v>
      </c>
      <c r="E557" s="193">
        <v>0.83333333333333304</v>
      </c>
      <c r="F557" s="193">
        <v>0.875</v>
      </c>
      <c r="G557" s="192">
        <f t="shared" si="17"/>
        <v>0</v>
      </c>
      <c r="H557" s="194">
        <v>0</v>
      </c>
      <c r="I557" s="194">
        <v>0</v>
      </c>
      <c r="J557" s="201"/>
      <c r="K557" s="202"/>
      <c r="L557" s="201"/>
      <c r="M557" s="201"/>
    </row>
    <row r="558" spans="1:13" s="197" customFormat="1" ht="15.6" x14ac:dyDescent="0.3">
      <c r="A558" s="200">
        <f t="shared" si="16"/>
        <v>7</v>
      </c>
      <c r="B558" s="160">
        <v>45696</v>
      </c>
      <c r="C558" s="203" t="s">
        <v>69</v>
      </c>
      <c r="D558" s="194" t="s">
        <v>58</v>
      </c>
      <c r="E558" s="193">
        <v>0.875</v>
      </c>
      <c r="F558" s="193">
        <v>0.91666666666666696</v>
      </c>
      <c r="G558" s="192">
        <f t="shared" si="17"/>
        <v>2</v>
      </c>
      <c r="H558" s="194">
        <v>0</v>
      </c>
      <c r="I558" s="194">
        <v>2</v>
      </c>
      <c r="J558" s="201"/>
      <c r="K558" s="202"/>
      <c r="L558" s="201"/>
      <c r="M558" s="201"/>
    </row>
    <row r="559" spans="1:13" s="197" customFormat="1" ht="15.6" x14ac:dyDescent="0.3">
      <c r="A559" s="200">
        <f t="shared" si="16"/>
        <v>7</v>
      </c>
      <c r="B559" s="160">
        <v>45696</v>
      </c>
      <c r="C559" s="203" t="s">
        <v>69</v>
      </c>
      <c r="D559" s="194" t="s">
        <v>58</v>
      </c>
      <c r="E559" s="193">
        <v>0.91666666666666696</v>
      </c>
      <c r="F559" s="193">
        <v>0.95833333333333304</v>
      </c>
      <c r="G559" s="192">
        <f t="shared" si="17"/>
        <v>15</v>
      </c>
      <c r="H559" s="194">
        <v>15</v>
      </c>
      <c r="I559" s="194">
        <v>0</v>
      </c>
      <c r="J559" s="201"/>
      <c r="K559" s="202"/>
      <c r="L559" s="201"/>
      <c r="M559" s="201"/>
    </row>
    <row r="560" spans="1:13" s="197" customFormat="1" ht="15.6" x14ac:dyDescent="0.3">
      <c r="A560" s="200">
        <f t="shared" si="16"/>
        <v>7</v>
      </c>
      <c r="B560" s="160">
        <v>45696</v>
      </c>
      <c r="C560" s="203" t="s">
        <v>69</v>
      </c>
      <c r="D560" s="194" t="s">
        <v>58</v>
      </c>
      <c r="E560" s="193">
        <v>0.95833333333333304</v>
      </c>
      <c r="F560" s="193">
        <v>0</v>
      </c>
      <c r="G560" s="192">
        <f t="shared" si="17"/>
        <v>1</v>
      </c>
      <c r="H560" s="194">
        <v>0</v>
      </c>
      <c r="I560" s="194">
        <v>1</v>
      </c>
      <c r="J560" s="201"/>
      <c r="K560" s="202"/>
      <c r="L560" s="201"/>
      <c r="M560" s="201"/>
    </row>
    <row r="561" spans="1:13" s="197" customFormat="1" ht="15.6" x14ac:dyDescent="0.3">
      <c r="A561" s="175">
        <f t="shared" si="16"/>
        <v>1</v>
      </c>
      <c r="B561" s="176">
        <v>45697</v>
      </c>
      <c r="C561" s="177" t="s">
        <v>69</v>
      </c>
      <c r="D561" s="178" t="s">
        <v>58</v>
      </c>
      <c r="E561" s="179">
        <v>0</v>
      </c>
      <c r="F561" s="179">
        <v>4.1666666666666699E-2</v>
      </c>
      <c r="G561" s="178">
        <f t="shared" si="17"/>
        <v>44</v>
      </c>
      <c r="H561" s="180">
        <v>44</v>
      </c>
      <c r="I561" s="180">
        <v>0</v>
      </c>
      <c r="J561" s="201"/>
      <c r="K561" s="202"/>
      <c r="L561" s="201"/>
      <c r="M561" s="201"/>
    </row>
    <row r="562" spans="1:13" s="197" customFormat="1" ht="15.6" x14ac:dyDescent="0.3">
      <c r="A562" s="175">
        <f t="shared" si="16"/>
        <v>1</v>
      </c>
      <c r="B562" s="176">
        <v>45697</v>
      </c>
      <c r="C562" s="177" t="s">
        <v>69</v>
      </c>
      <c r="D562" s="178" t="s">
        <v>58</v>
      </c>
      <c r="E562" s="181">
        <v>4.1666666666666699E-2</v>
      </c>
      <c r="F562" s="181">
        <v>8.3333333333333301E-2</v>
      </c>
      <c r="G562" s="178">
        <f t="shared" si="17"/>
        <v>15</v>
      </c>
      <c r="H562" s="178">
        <v>15</v>
      </c>
      <c r="I562" s="178">
        <v>0</v>
      </c>
      <c r="J562" s="201"/>
      <c r="K562" s="202"/>
      <c r="L562" s="201"/>
      <c r="M562" s="201"/>
    </row>
    <row r="563" spans="1:13" s="197" customFormat="1" ht="15.6" x14ac:dyDescent="0.3">
      <c r="A563" s="175">
        <f t="shared" si="16"/>
        <v>1</v>
      </c>
      <c r="B563" s="176">
        <v>45697</v>
      </c>
      <c r="C563" s="177" t="s">
        <v>69</v>
      </c>
      <c r="D563" s="178" t="s">
        <v>58</v>
      </c>
      <c r="E563" s="181">
        <v>8.3333333333333301E-2</v>
      </c>
      <c r="F563" s="181">
        <v>0.125</v>
      </c>
      <c r="G563" s="178">
        <f t="shared" si="17"/>
        <v>15</v>
      </c>
      <c r="H563" s="178">
        <v>15</v>
      </c>
      <c r="I563" s="178">
        <v>0</v>
      </c>
      <c r="J563" s="201"/>
      <c r="K563" s="202"/>
      <c r="L563" s="201"/>
      <c r="M563" s="201"/>
    </row>
    <row r="564" spans="1:13" s="197" customFormat="1" ht="15.6" x14ac:dyDescent="0.3">
      <c r="A564" s="175">
        <f t="shared" si="16"/>
        <v>1</v>
      </c>
      <c r="B564" s="176">
        <v>45697</v>
      </c>
      <c r="C564" s="177" t="s">
        <v>69</v>
      </c>
      <c r="D564" s="178" t="s">
        <v>58</v>
      </c>
      <c r="E564" s="181">
        <v>0.125</v>
      </c>
      <c r="F564" s="181">
        <v>0.16666666666666699</v>
      </c>
      <c r="G564" s="178">
        <f t="shared" si="17"/>
        <v>29</v>
      </c>
      <c r="H564" s="178">
        <v>29</v>
      </c>
      <c r="I564" s="178">
        <v>0</v>
      </c>
      <c r="J564" s="201"/>
      <c r="K564" s="202"/>
      <c r="L564" s="201"/>
      <c r="M564" s="201"/>
    </row>
    <row r="565" spans="1:13" s="197" customFormat="1" ht="15.6" x14ac:dyDescent="0.3">
      <c r="A565" s="175">
        <f t="shared" si="16"/>
        <v>1</v>
      </c>
      <c r="B565" s="176">
        <v>45697</v>
      </c>
      <c r="C565" s="177" t="s">
        <v>69</v>
      </c>
      <c r="D565" s="178" t="s">
        <v>58</v>
      </c>
      <c r="E565" s="181">
        <v>0.16666666666666699</v>
      </c>
      <c r="F565" s="181">
        <v>0.20833333333333301</v>
      </c>
      <c r="G565" s="178">
        <f t="shared" si="17"/>
        <v>0</v>
      </c>
      <c r="H565" s="178">
        <v>0</v>
      </c>
      <c r="I565" s="178">
        <v>0</v>
      </c>
      <c r="J565" s="201"/>
      <c r="K565" s="202"/>
      <c r="L565" s="201"/>
      <c r="M565" s="201"/>
    </row>
    <row r="566" spans="1:13" s="197" customFormat="1" ht="15.6" x14ac:dyDescent="0.3">
      <c r="A566" s="175">
        <f t="shared" si="16"/>
        <v>1</v>
      </c>
      <c r="B566" s="176">
        <v>45697</v>
      </c>
      <c r="C566" s="177" t="s">
        <v>69</v>
      </c>
      <c r="D566" s="178" t="s">
        <v>58</v>
      </c>
      <c r="E566" s="181">
        <v>0.20833333333333301</v>
      </c>
      <c r="F566" s="181">
        <v>0.25</v>
      </c>
      <c r="G566" s="178">
        <f t="shared" si="17"/>
        <v>0</v>
      </c>
      <c r="H566" s="178">
        <v>0</v>
      </c>
      <c r="I566" s="178">
        <v>0</v>
      </c>
      <c r="J566" s="201"/>
      <c r="K566" s="202"/>
      <c r="L566" s="201"/>
      <c r="M566" s="201"/>
    </row>
    <row r="567" spans="1:13" s="197" customFormat="1" ht="15.6" x14ac:dyDescent="0.3">
      <c r="A567" s="175">
        <f t="shared" si="16"/>
        <v>1</v>
      </c>
      <c r="B567" s="176">
        <v>45697</v>
      </c>
      <c r="C567" s="177" t="s">
        <v>69</v>
      </c>
      <c r="D567" s="178" t="s">
        <v>58</v>
      </c>
      <c r="E567" s="181">
        <v>0.25</v>
      </c>
      <c r="F567" s="181">
        <v>0.29166666666666702</v>
      </c>
      <c r="G567" s="178">
        <f t="shared" si="17"/>
        <v>0</v>
      </c>
      <c r="H567" s="178">
        <v>0</v>
      </c>
      <c r="I567" s="178">
        <v>0</v>
      </c>
      <c r="J567" s="201"/>
      <c r="K567" s="202"/>
      <c r="L567" s="201"/>
      <c r="M567" s="201"/>
    </row>
    <row r="568" spans="1:13" s="197" customFormat="1" ht="15.6" x14ac:dyDescent="0.3">
      <c r="A568" s="175">
        <f t="shared" si="16"/>
        <v>1</v>
      </c>
      <c r="B568" s="176">
        <v>45697</v>
      </c>
      <c r="C568" s="177" t="s">
        <v>69</v>
      </c>
      <c r="D568" s="178" t="s">
        <v>58</v>
      </c>
      <c r="E568" s="181">
        <v>0.29166666666666702</v>
      </c>
      <c r="F568" s="181">
        <v>0.33333333333333298</v>
      </c>
      <c r="G568" s="178">
        <f t="shared" si="17"/>
        <v>44</v>
      </c>
      <c r="H568" s="178">
        <v>44</v>
      </c>
      <c r="I568" s="178">
        <v>0</v>
      </c>
      <c r="J568" s="201"/>
      <c r="K568" s="202"/>
      <c r="L568" s="201"/>
      <c r="M568" s="201"/>
    </row>
    <row r="569" spans="1:13" s="197" customFormat="1" ht="15.6" x14ac:dyDescent="0.3">
      <c r="A569" s="175">
        <f t="shared" si="16"/>
        <v>1</v>
      </c>
      <c r="B569" s="176">
        <v>45697</v>
      </c>
      <c r="C569" s="177" t="s">
        <v>69</v>
      </c>
      <c r="D569" s="178" t="s">
        <v>58</v>
      </c>
      <c r="E569" s="181">
        <v>0.33333333333333298</v>
      </c>
      <c r="F569" s="181">
        <v>0.375</v>
      </c>
      <c r="G569" s="178">
        <f t="shared" si="17"/>
        <v>75</v>
      </c>
      <c r="H569" s="178">
        <v>73</v>
      </c>
      <c r="I569" s="178">
        <v>2</v>
      </c>
      <c r="J569" s="201"/>
      <c r="K569" s="202"/>
      <c r="L569" s="201"/>
      <c r="M569" s="201"/>
    </row>
    <row r="570" spans="1:13" s="197" customFormat="1" ht="15.6" x14ac:dyDescent="0.3">
      <c r="A570" s="175">
        <f t="shared" ref="A570:A633" si="18">WEEKDAY(B570)</f>
        <v>1</v>
      </c>
      <c r="B570" s="176">
        <v>45697</v>
      </c>
      <c r="C570" s="177" t="s">
        <v>69</v>
      </c>
      <c r="D570" s="178" t="s">
        <v>58</v>
      </c>
      <c r="E570" s="181">
        <v>0.375</v>
      </c>
      <c r="F570" s="181">
        <v>0.41666666666666702</v>
      </c>
      <c r="G570" s="178">
        <f t="shared" si="17"/>
        <v>76</v>
      </c>
      <c r="H570" s="178">
        <v>73</v>
      </c>
      <c r="I570" s="178">
        <v>3</v>
      </c>
      <c r="J570" s="201"/>
      <c r="K570" s="202"/>
      <c r="L570" s="201"/>
      <c r="M570" s="201"/>
    </row>
    <row r="571" spans="1:13" s="197" customFormat="1" ht="15.6" x14ac:dyDescent="0.3">
      <c r="A571" s="175">
        <f t="shared" si="18"/>
        <v>1</v>
      </c>
      <c r="B571" s="176">
        <v>45697</v>
      </c>
      <c r="C571" s="177" t="s">
        <v>69</v>
      </c>
      <c r="D571" s="178" t="s">
        <v>58</v>
      </c>
      <c r="E571" s="181">
        <v>0.41666666666666702</v>
      </c>
      <c r="F571" s="181">
        <v>0.45833333333333298</v>
      </c>
      <c r="G571" s="178">
        <f t="shared" si="17"/>
        <v>17</v>
      </c>
      <c r="H571" s="178">
        <v>15</v>
      </c>
      <c r="I571" s="178">
        <v>2</v>
      </c>
      <c r="J571" s="201"/>
      <c r="K571" s="202"/>
      <c r="L571" s="201"/>
      <c r="M571" s="201"/>
    </row>
    <row r="572" spans="1:13" s="197" customFormat="1" ht="15.6" x14ac:dyDescent="0.3">
      <c r="A572" s="175">
        <f t="shared" si="18"/>
        <v>1</v>
      </c>
      <c r="B572" s="176">
        <v>45697</v>
      </c>
      <c r="C572" s="177" t="s">
        <v>69</v>
      </c>
      <c r="D572" s="178" t="s">
        <v>58</v>
      </c>
      <c r="E572" s="181">
        <v>0.45833333333333298</v>
      </c>
      <c r="F572" s="181">
        <v>0.5</v>
      </c>
      <c r="G572" s="178">
        <f t="shared" si="17"/>
        <v>61</v>
      </c>
      <c r="H572" s="178">
        <v>58</v>
      </c>
      <c r="I572" s="178">
        <v>3</v>
      </c>
      <c r="J572" s="201"/>
      <c r="K572" s="202"/>
      <c r="L572" s="201"/>
      <c r="M572" s="201"/>
    </row>
    <row r="573" spans="1:13" s="197" customFormat="1" ht="15.6" x14ac:dyDescent="0.3">
      <c r="A573" s="175">
        <f t="shared" si="18"/>
        <v>1</v>
      </c>
      <c r="B573" s="176">
        <v>45697</v>
      </c>
      <c r="C573" s="177" t="s">
        <v>69</v>
      </c>
      <c r="D573" s="178" t="s">
        <v>58</v>
      </c>
      <c r="E573" s="181">
        <v>0.5</v>
      </c>
      <c r="F573" s="181">
        <v>0.54166666666666696</v>
      </c>
      <c r="G573" s="178">
        <f t="shared" si="17"/>
        <v>31</v>
      </c>
      <c r="H573" s="178">
        <v>29</v>
      </c>
      <c r="I573" s="178">
        <v>2</v>
      </c>
      <c r="J573" s="201"/>
      <c r="K573" s="202"/>
      <c r="L573" s="201"/>
      <c r="M573" s="201"/>
    </row>
    <row r="574" spans="1:13" s="197" customFormat="1" ht="15.6" x14ac:dyDescent="0.3">
      <c r="A574" s="175">
        <f t="shared" si="18"/>
        <v>1</v>
      </c>
      <c r="B574" s="176">
        <v>45697</v>
      </c>
      <c r="C574" s="177" t="s">
        <v>69</v>
      </c>
      <c r="D574" s="178" t="s">
        <v>58</v>
      </c>
      <c r="E574" s="181">
        <v>0.54166666666666696</v>
      </c>
      <c r="F574" s="181">
        <v>0.58333333333333304</v>
      </c>
      <c r="G574" s="178">
        <f t="shared" si="17"/>
        <v>1</v>
      </c>
      <c r="H574" s="178">
        <v>0</v>
      </c>
      <c r="I574" s="178">
        <v>1</v>
      </c>
      <c r="J574" s="201"/>
      <c r="K574" s="202"/>
      <c r="L574" s="201"/>
      <c r="M574" s="201"/>
    </row>
    <row r="575" spans="1:13" s="197" customFormat="1" ht="15.6" x14ac:dyDescent="0.3">
      <c r="A575" s="175">
        <f t="shared" si="18"/>
        <v>1</v>
      </c>
      <c r="B575" s="176">
        <v>45697</v>
      </c>
      <c r="C575" s="177" t="s">
        <v>69</v>
      </c>
      <c r="D575" s="178" t="s">
        <v>58</v>
      </c>
      <c r="E575" s="181">
        <v>0.58333333333333304</v>
      </c>
      <c r="F575" s="181">
        <v>0.625</v>
      </c>
      <c r="G575" s="178">
        <f t="shared" si="17"/>
        <v>16</v>
      </c>
      <c r="H575" s="178">
        <v>15</v>
      </c>
      <c r="I575" s="178">
        <v>1</v>
      </c>
      <c r="J575" s="201"/>
      <c r="K575" s="202"/>
      <c r="L575" s="201"/>
      <c r="M575" s="201"/>
    </row>
    <row r="576" spans="1:13" s="197" customFormat="1" ht="15.6" x14ac:dyDescent="0.3">
      <c r="A576" s="175">
        <f t="shared" si="18"/>
        <v>1</v>
      </c>
      <c r="B576" s="176">
        <v>45697</v>
      </c>
      <c r="C576" s="177" t="s">
        <v>69</v>
      </c>
      <c r="D576" s="178" t="s">
        <v>58</v>
      </c>
      <c r="E576" s="181">
        <v>0.625</v>
      </c>
      <c r="F576" s="181">
        <v>0.66666666666666696</v>
      </c>
      <c r="G576" s="178">
        <f t="shared" si="17"/>
        <v>1</v>
      </c>
      <c r="H576" s="178">
        <v>0</v>
      </c>
      <c r="I576" s="178">
        <v>1</v>
      </c>
      <c r="J576" s="201"/>
      <c r="K576" s="202"/>
      <c r="L576" s="201"/>
      <c r="M576" s="201"/>
    </row>
    <row r="577" spans="1:13" s="197" customFormat="1" ht="15.6" x14ac:dyDescent="0.3">
      <c r="A577" s="175">
        <f t="shared" si="18"/>
        <v>1</v>
      </c>
      <c r="B577" s="176">
        <v>45697</v>
      </c>
      <c r="C577" s="177" t="s">
        <v>69</v>
      </c>
      <c r="D577" s="178" t="s">
        <v>58</v>
      </c>
      <c r="E577" s="181">
        <v>0.66666666666666696</v>
      </c>
      <c r="F577" s="181">
        <v>0.70833333333333304</v>
      </c>
      <c r="G577" s="178">
        <f t="shared" si="17"/>
        <v>2</v>
      </c>
      <c r="H577" s="178">
        <v>0</v>
      </c>
      <c r="I577" s="178">
        <v>2</v>
      </c>
      <c r="J577" s="201"/>
      <c r="K577" s="202"/>
      <c r="L577" s="201"/>
      <c r="M577" s="201"/>
    </row>
    <row r="578" spans="1:13" s="197" customFormat="1" ht="15.6" x14ac:dyDescent="0.3">
      <c r="A578" s="175">
        <f t="shared" si="18"/>
        <v>1</v>
      </c>
      <c r="B578" s="176">
        <v>45697</v>
      </c>
      <c r="C578" s="177" t="s">
        <v>69</v>
      </c>
      <c r="D578" s="178" t="s">
        <v>58</v>
      </c>
      <c r="E578" s="181">
        <v>0.70833333333333304</v>
      </c>
      <c r="F578" s="181">
        <v>0.75</v>
      </c>
      <c r="G578" s="178">
        <f t="shared" si="17"/>
        <v>1</v>
      </c>
      <c r="H578" s="178">
        <v>0</v>
      </c>
      <c r="I578" s="178">
        <v>1</v>
      </c>
      <c r="J578" s="201"/>
      <c r="K578" s="202"/>
      <c r="L578" s="201"/>
      <c r="M578" s="201"/>
    </row>
    <row r="579" spans="1:13" s="197" customFormat="1" ht="15.6" x14ac:dyDescent="0.3">
      <c r="A579" s="175">
        <f t="shared" si="18"/>
        <v>1</v>
      </c>
      <c r="B579" s="176">
        <v>45697</v>
      </c>
      <c r="C579" s="177" t="s">
        <v>69</v>
      </c>
      <c r="D579" s="178" t="s">
        <v>58</v>
      </c>
      <c r="E579" s="181">
        <v>0.75</v>
      </c>
      <c r="F579" s="181">
        <v>0.79166666666666696</v>
      </c>
      <c r="G579" s="178">
        <f t="shared" si="17"/>
        <v>16</v>
      </c>
      <c r="H579" s="178">
        <v>15</v>
      </c>
      <c r="I579" s="178">
        <v>1</v>
      </c>
      <c r="J579" s="201"/>
      <c r="K579" s="202"/>
      <c r="L579" s="201"/>
      <c r="M579" s="201"/>
    </row>
    <row r="580" spans="1:13" s="197" customFormat="1" ht="15.6" x14ac:dyDescent="0.3">
      <c r="A580" s="175">
        <f t="shared" si="18"/>
        <v>1</v>
      </c>
      <c r="B580" s="176">
        <v>45697</v>
      </c>
      <c r="C580" s="177" t="s">
        <v>69</v>
      </c>
      <c r="D580" s="178" t="s">
        <v>58</v>
      </c>
      <c r="E580" s="181">
        <v>0.79166666666666696</v>
      </c>
      <c r="F580" s="181">
        <v>0.83333333333333304</v>
      </c>
      <c r="G580" s="178">
        <f t="shared" si="17"/>
        <v>30</v>
      </c>
      <c r="H580" s="178">
        <v>29</v>
      </c>
      <c r="I580" s="178">
        <v>1</v>
      </c>
      <c r="J580" s="201"/>
      <c r="K580" s="202"/>
      <c r="L580" s="201"/>
      <c r="M580" s="201"/>
    </row>
    <row r="581" spans="1:13" s="197" customFormat="1" ht="15.6" x14ac:dyDescent="0.3">
      <c r="A581" s="175">
        <f t="shared" si="18"/>
        <v>1</v>
      </c>
      <c r="B581" s="176">
        <v>45697</v>
      </c>
      <c r="C581" s="177" t="s">
        <v>69</v>
      </c>
      <c r="D581" s="178" t="s">
        <v>58</v>
      </c>
      <c r="E581" s="181">
        <v>0.83333333333333304</v>
      </c>
      <c r="F581" s="181">
        <v>0.875</v>
      </c>
      <c r="G581" s="178">
        <f t="shared" si="17"/>
        <v>45</v>
      </c>
      <c r="H581" s="178">
        <v>44</v>
      </c>
      <c r="I581" s="178">
        <v>1</v>
      </c>
      <c r="J581" s="201"/>
      <c r="K581" s="202"/>
      <c r="L581" s="201"/>
      <c r="M581" s="201"/>
    </row>
    <row r="582" spans="1:13" s="197" customFormat="1" ht="15.6" x14ac:dyDescent="0.3">
      <c r="A582" s="175">
        <f t="shared" si="18"/>
        <v>1</v>
      </c>
      <c r="B582" s="176">
        <v>45697</v>
      </c>
      <c r="C582" s="177" t="s">
        <v>69</v>
      </c>
      <c r="D582" s="178" t="s">
        <v>58</v>
      </c>
      <c r="E582" s="181">
        <v>0.875</v>
      </c>
      <c r="F582" s="181">
        <v>0.91666666666666696</v>
      </c>
      <c r="G582" s="178">
        <f t="shared" si="17"/>
        <v>31</v>
      </c>
      <c r="H582" s="178">
        <v>30</v>
      </c>
      <c r="I582" s="178">
        <v>1</v>
      </c>
      <c r="J582" s="201"/>
      <c r="K582" s="202"/>
      <c r="L582" s="201"/>
      <c r="M582" s="201"/>
    </row>
    <row r="583" spans="1:13" s="197" customFormat="1" ht="15.6" x14ac:dyDescent="0.3">
      <c r="A583" s="175">
        <f t="shared" si="18"/>
        <v>1</v>
      </c>
      <c r="B583" s="176">
        <v>45697</v>
      </c>
      <c r="C583" s="177" t="s">
        <v>69</v>
      </c>
      <c r="D583" s="178" t="s">
        <v>58</v>
      </c>
      <c r="E583" s="181">
        <v>0.91666666666666696</v>
      </c>
      <c r="F583" s="181">
        <v>0.95833333333333304</v>
      </c>
      <c r="G583" s="178">
        <f t="shared" si="17"/>
        <v>2</v>
      </c>
      <c r="H583" s="178">
        <v>0</v>
      </c>
      <c r="I583" s="178">
        <v>2</v>
      </c>
      <c r="J583" s="201"/>
      <c r="K583" s="202"/>
      <c r="L583" s="201"/>
      <c r="M583" s="201"/>
    </row>
    <row r="584" spans="1:13" s="197" customFormat="1" ht="15.6" x14ac:dyDescent="0.3">
      <c r="A584" s="175">
        <f t="shared" si="18"/>
        <v>1</v>
      </c>
      <c r="B584" s="176">
        <v>45697</v>
      </c>
      <c r="C584" s="177" t="s">
        <v>69</v>
      </c>
      <c r="D584" s="178" t="s">
        <v>58</v>
      </c>
      <c r="E584" s="181">
        <v>0.95833333333333304</v>
      </c>
      <c r="F584" s="181">
        <v>0</v>
      </c>
      <c r="G584" s="178">
        <f t="shared" si="17"/>
        <v>0</v>
      </c>
      <c r="H584" s="178">
        <v>0</v>
      </c>
      <c r="I584" s="178">
        <v>0</v>
      </c>
      <c r="J584" s="201"/>
      <c r="K584" s="202"/>
      <c r="L584" s="201"/>
      <c r="M584" s="201"/>
    </row>
    <row r="585" spans="1:13" s="197" customFormat="1" ht="15.6" x14ac:dyDescent="0.3">
      <c r="A585" s="200">
        <f t="shared" si="18"/>
        <v>2</v>
      </c>
      <c r="B585" s="160">
        <v>45698</v>
      </c>
      <c r="C585" s="203" t="s">
        <v>69</v>
      </c>
      <c r="D585" s="194" t="s">
        <v>58</v>
      </c>
      <c r="E585" s="193">
        <v>0</v>
      </c>
      <c r="F585" s="193">
        <v>4.1666666666666699E-2</v>
      </c>
      <c r="G585" s="192">
        <f t="shared" si="17"/>
        <v>16</v>
      </c>
      <c r="H585" s="194">
        <v>15</v>
      </c>
      <c r="I585" s="194">
        <v>1</v>
      </c>
      <c r="J585" s="201"/>
      <c r="K585" s="202"/>
      <c r="L585" s="201"/>
      <c r="M585" s="201"/>
    </row>
    <row r="586" spans="1:13" s="197" customFormat="1" ht="15.6" x14ac:dyDescent="0.3">
      <c r="A586" s="200">
        <f t="shared" si="18"/>
        <v>2</v>
      </c>
      <c r="B586" s="160">
        <v>45698</v>
      </c>
      <c r="C586" s="203" t="s">
        <v>69</v>
      </c>
      <c r="D586" s="194" t="s">
        <v>58</v>
      </c>
      <c r="E586" s="193">
        <v>4.1666666666666699E-2</v>
      </c>
      <c r="F586" s="193">
        <v>8.3333333333333301E-2</v>
      </c>
      <c r="G586" s="192">
        <f t="shared" si="17"/>
        <v>29</v>
      </c>
      <c r="H586" s="194">
        <v>29</v>
      </c>
      <c r="I586" s="194">
        <v>0</v>
      </c>
      <c r="J586" s="201"/>
      <c r="K586" s="202"/>
      <c r="L586" s="201"/>
      <c r="M586" s="201"/>
    </row>
    <row r="587" spans="1:13" s="197" customFormat="1" ht="15.6" x14ac:dyDescent="0.3">
      <c r="A587" s="200">
        <f t="shared" si="18"/>
        <v>2</v>
      </c>
      <c r="B587" s="160">
        <v>45698</v>
      </c>
      <c r="C587" s="203" t="s">
        <v>69</v>
      </c>
      <c r="D587" s="194" t="s">
        <v>58</v>
      </c>
      <c r="E587" s="193">
        <v>8.3333333333333301E-2</v>
      </c>
      <c r="F587" s="193">
        <v>0.125</v>
      </c>
      <c r="G587" s="192">
        <f t="shared" si="17"/>
        <v>0</v>
      </c>
      <c r="H587" s="194">
        <v>0</v>
      </c>
      <c r="I587" s="194">
        <v>0</v>
      </c>
      <c r="J587" s="201"/>
      <c r="K587" s="202"/>
      <c r="L587" s="201"/>
      <c r="M587" s="201"/>
    </row>
    <row r="588" spans="1:13" s="197" customFormat="1" ht="15.6" x14ac:dyDescent="0.3">
      <c r="A588" s="200">
        <f t="shared" si="18"/>
        <v>2</v>
      </c>
      <c r="B588" s="160">
        <v>45698</v>
      </c>
      <c r="C588" s="203" t="s">
        <v>69</v>
      </c>
      <c r="D588" s="194" t="s">
        <v>58</v>
      </c>
      <c r="E588" s="193">
        <v>0.125</v>
      </c>
      <c r="F588" s="193">
        <v>0.16666666666666699</v>
      </c>
      <c r="G588" s="192">
        <f t="shared" si="17"/>
        <v>0</v>
      </c>
      <c r="H588" s="194">
        <v>0</v>
      </c>
      <c r="I588" s="194">
        <v>0</v>
      </c>
      <c r="J588" s="201"/>
      <c r="K588" s="202"/>
      <c r="L588" s="201"/>
      <c r="M588" s="201"/>
    </row>
    <row r="589" spans="1:13" s="197" customFormat="1" ht="15.6" x14ac:dyDescent="0.3">
      <c r="A589" s="200">
        <f t="shared" si="18"/>
        <v>2</v>
      </c>
      <c r="B589" s="160">
        <v>45698</v>
      </c>
      <c r="C589" s="203" t="s">
        <v>69</v>
      </c>
      <c r="D589" s="194" t="s">
        <v>58</v>
      </c>
      <c r="E589" s="193">
        <v>0.16666666666666699</v>
      </c>
      <c r="F589" s="193">
        <v>0.20833333333333301</v>
      </c>
      <c r="G589" s="192">
        <f t="shared" si="17"/>
        <v>0</v>
      </c>
      <c r="H589" s="194">
        <v>0</v>
      </c>
      <c r="I589" s="194">
        <v>0</v>
      </c>
      <c r="J589" s="201"/>
      <c r="K589" s="202"/>
      <c r="L589" s="201"/>
      <c r="M589" s="201"/>
    </row>
    <row r="590" spans="1:13" s="197" customFormat="1" ht="15.6" x14ac:dyDescent="0.3">
      <c r="A590" s="200">
        <f t="shared" si="18"/>
        <v>2</v>
      </c>
      <c r="B590" s="160">
        <v>45698</v>
      </c>
      <c r="C590" s="203" t="s">
        <v>69</v>
      </c>
      <c r="D590" s="194" t="s">
        <v>58</v>
      </c>
      <c r="E590" s="193">
        <v>0.20833333333333301</v>
      </c>
      <c r="F590" s="193">
        <v>0.25</v>
      </c>
      <c r="G590" s="192">
        <f t="shared" si="17"/>
        <v>2</v>
      </c>
      <c r="H590" s="194">
        <v>0</v>
      </c>
      <c r="I590" s="194">
        <v>2</v>
      </c>
      <c r="J590" s="201"/>
      <c r="K590" s="202"/>
      <c r="L590" s="201"/>
      <c r="M590" s="201"/>
    </row>
    <row r="591" spans="1:13" s="197" customFormat="1" ht="15.6" x14ac:dyDescent="0.3">
      <c r="A591" s="200">
        <f t="shared" si="18"/>
        <v>2</v>
      </c>
      <c r="B591" s="160">
        <v>45698</v>
      </c>
      <c r="C591" s="203" t="s">
        <v>69</v>
      </c>
      <c r="D591" s="194" t="s">
        <v>58</v>
      </c>
      <c r="E591" s="193">
        <v>0.25</v>
      </c>
      <c r="F591" s="193">
        <v>0.29166666666666702</v>
      </c>
      <c r="G591" s="192">
        <f t="shared" si="17"/>
        <v>39</v>
      </c>
      <c r="H591" s="194">
        <v>29</v>
      </c>
      <c r="I591" s="194">
        <v>10</v>
      </c>
      <c r="J591" s="201"/>
      <c r="K591" s="202"/>
      <c r="L591" s="201"/>
      <c r="M591" s="201"/>
    </row>
    <row r="592" spans="1:13" s="197" customFormat="1" ht="15.6" x14ac:dyDescent="0.3">
      <c r="A592" s="200">
        <f t="shared" si="18"/>
        <v>2</v>
      </c>
      <c r="B592" s="160">
        <v>45698</v>
      </c>
      <c r="C592" s="203" t="s">
        <v>69</v>
      </c>
      <c r="D592" s="194" t="s">
        <v>58</v>
      </c>
      <c r="E592" s="193">
        <v>0.29166666666666702</v>
      </c>
      <c r="F592" s="193">
        <v>0.33333333333333298</v>
      </c>
      <c r="G592" s="192">
        <f t="shared" si="17"/>
        <v>160</v>
      </c>
      <c r="H592" s="194">
        <v>145</v>
      </c>
      <c r="I592" s="194">
        <v>15</v>
      </c>
      <c r="J592" s="201"/>
      <c r="K592" s="202"/>
      <c r="L592" s="201"/>
      <c r="M592" s="201"/>
    </row>
    <row r="593" spans="1:13" s="197" customFormat="1" ht="15.6" x14ac:dyDescent="0.3">
      <c r="A593" s="200">
        <f t="shared" si="18"/>
        <v>2</v>
      </c>
      <c r="B593" s="160">
        <v>45698</v>
      </c>
      <c r="C593" s="203" t="s">
        <v>69</v>
      </c>
      <c r="D593" s="194" t="s">
        <v>58</v>
      </c>
      <c r="E593" s="193">
        <v>0.33333333333333298</v>
      </c>
      <c r="F593" s="193">
        <v>0.375</v>
      </c>
      <c r="G593" s="192">
        <f t="shared" si="17"/>
        <v>174</v>
      </c>
      <c r="H593" s="194">
        <v>160</v>
      </c>
      <c r="I593" s="194">
        <v>14</v>
      </c>
      <c r="J593" s="201"/>
      <c r="K593" s="202"/>
      <c r="L593" s="201"/>
      <c r="M593" s="201"/>
    </row>
    <row r="594" spans="1:13" s="197" customFormat="1" ht="15.6" x14ac:dyDescent="0.3">
      <c r="A594" s="200">
        <f t="shared" si="18"/>
        <v>2</v>
      </c>
      <c r="B594" s="160">
        <v>45698</v>
      </c>
      <c r="C594" s="203" t="s">
        <v>69</v>
      </c>
      <c r="D594" s="194" t="s">
        <v>58</v>
      </c>
      <c r="E594" s="193">
        <v>0.375</v>
      </c>
      <c r="F594" s="193">
        <v>0.41666666666666702</v>
      </c>
      <c r="G594" s="192">
        <f t="shared" si="17"/>
        <v>173</v>
      </c>
      <c r="H594" s="194">
        <v>160</v>
      </c>
      <c r="I594" s="194">
        <v>13</v>
      </c>
      <c r="J594" s="201"/>
      <c r="K594" s="202"/>
      <c r="L594" s="201"/>
      <c r="M594" s="201"/>
    </row>
    <row r="595" spans="1:13" s="197" customFormat="1" ht="15.6" x14ac:dyDescent="0.3">
      <c r="A595" s="200">
        <f t="shared" si="18"/>
        <v>2</v>
      </c>
      <c r="B595" s="160">
        <v>45698</v>
      </c>
      <c r="C595" s="203" t="s">
        <v>69</v>
      </c>
      <c r="D595" s="194" t="s">
        <v>58</v>
      </c>
      <c r="E595" s="193">
        <v>0.41666666666666702</v>
      </c>
      <c r="F595" s="193">
        <v>0.45833333333333298</v>
      </c>
      <c r="G595" s="192">
        <f t="shared" si="17"/>
        <v>127</v>
      </c>
      <c r="H595" s="194">
        <v>117</v>
      </c>
      <c r="I595" s="194">
        <v>10</v>
      </c>
      <c r="J595" s="201"/>
      <c r="K595" s="202"/>
      <c r="L595" s="201"/>
      <c r="M595" s="201"/>
    </row>
    <row r="596" spans="1:13" s="197" customFormat="1" ht="15.6" x14ac:dyDescent="0.3">
      <c r="A596" s="200">
        <f t="shared" si="18"/>
        <v>2</v>
      </c>
      <c r="B596" s="160">
        <v>45698</v>
      </c>
      <c r="C596" s="203" t="s">
        <v>69</v>
      </c>
      <c r="D596" s="194" t="s">
        <v>58</v>
      </c>
      <c r="E596" s="193">
        <v>0.45833333333333298</v>
      </c>
      <c r="F596" s="193">
        <v>0.5</v>
      </c>
      <c r="G596" s="192">
        <f t="shared" si="17"/>
        <v>157</v>
      </c>
      <c r="H596" s="194">
        <v>146</v>
      </c>
      <c r="I596" s="194">
        <v>11</v>
      </c>
      <c r="J596" s="201"/>
      <c r="K596" s="202"/>
      <c r="L596" s="201"/>
      <c r="M596" s="201"/>
    </row>
    <row r="597" spans="1:13" s="197" customFormat="1" ht="15.6" x14ac:dyDescent="0.3">
      <c r="A597" s="200">
        <f t="shared" si="18"/>
        <v>2</v>
      </c>
      <c r="B597" s="160">
        <v>45698</v>
      </c>
      <c r="C597" s="203" t="s">
        <v>69</v>
      </c>
      <c r="D597" s="194" t="s">
        <v>58</v>
      </c>
      <c r="E597" s="193">
        <v>0.5</v>
      </c>
      <c r="F597" s="193">
        <v>0.54166666666666696</v>
      </c>
      <c r="G597" s="192">
        <f t="shared" si="17"/>
        <v>141</v>
      </c>
      <c r="H597" s="194">
        <v>131</v>
      </c>
      <c r="I597" s="194">
        <v>10</v>
      </c>
      <c r="J597" s="201"/>
      <c r="K597" s="202"/>
      <c r="L597" s="201"/>
      <c r="M597" s="201"/>
    </row>
    <row r="598" spans="1:13" s="197" customFormat="1" ht="15.6" x14ac:dyDescent="0.3">
      <c r="A598" s="200">
        <f t="shared" si="18"/>
        <v>2</v>
      </c>
      <c r="B598" s="160">
        <v>45698</v>
      </c>
      <c r="C598" s="203" t="s">
        <v>69</v>
      </c>
      <c r="D598" s="194" t="s">
        <v>58</v>
      </c>
      <c r="E598" s="193">
        <v>0.54166666666666696</v>
      </c>
      <c r="F598" s="193">
        <v>0.58333333333333304</v>
      </c>
      <c r="G598" s="192">
        <f t="shared" si="17"/>
        <v>111</v>
      </c>
      <c r="H598" s="194">
        <v>102</v>
      </c>
      <c r="I598" s="194">
        <v>9</v>
      </c>
      <c r="J598" s="201"/>
      <c r="K598" s="202"/>
      <c r="L598" s="201"/>
      <c r="M598" s="201"/>
    </row>
    <row r="599" spans="1:13" s="197" customFormat="1" ht="15.6" x14ac:dyDescent="0.3">
      <c r="A599" s="200">
        <f t="shared" si="18"/>
        <v>2</v>
      </c>
      <c r="B599" s="160">
        <v>45698</v>
      </c>
      <c r="C599" s="203" t="s">
        <v>69</v>
      </c>
      <c r="D599" s="194" t="s">
        <v>58</v>
      </c>
      <c r="E599" s="193">
        <v>0.58333333333333304</v>
      </c>
      <c r="F599" s="193">
        <v>0.625</v>
      </c>
      <c r="G599" s="192">
        <f t="shared" si="17"/>
        <v>225</v>
      </c>
      <c r="H599" s="194">
        <v>218</v>
      </c>
      <c r="I599" s="194">
        <v>7</v>
      </c>
      <c r="J599" s="201"/>
      <c r="K599" s="202"/>
      <c r="L599" s="201"/>
      <c r="M599" s="201"/>
    </row>
    <row r="600" spans="1:13" s="197" customFormat="1" ht="15.6" x14ac:dyDescent="0.3">
      <c r="A600" s="200">
        <f t="shared" si="18"/>
        <v>2</v>
      </c>
      <c r="B600" s="160">
        <v>45698</v>
      </c>
      <c r="C600" s="203" t="s">
        <v>69</v>
      </c>
      <c r="D600" s="194" t="s">
        <v>58</v>
      </c>
      <c r="E600" s="193">
        <v>0.625</v>
      </c>
      <c r="F600" s="193">
        <v>0.66666666666666696</v>
      </c>
      <c r="G600" s="192">
        <f t="shared" si="17"/>
        <v>50</v>
      </c>
      <c r="H600" s="194">
        <v>44</v>
      </c>
      <c r="I600" s="194">
        <v>6</v>
      </c>
      <c r="J600" s="201"/>
      <c r="K600" s="202"/>
      <c r="L600" s="201"/>
      <c r="M600" s="201"/>
    </row>
    <row r="601" spans="1:13" s="197" customFormat="1" ht="15.6" x14ac:dyDescent="0.3">
      <c r="A601" s="200">
        <f t="shared" si="18"/>
        <v>2</v>
      </c>
      <c r="B601" s="160">
        <v>45698</v>
      </c>
      <c r="C601" s="203" t="s">
        <v>69</v>
      </c>
      <c r="D601" s="194" t="s">
        <v>58</v>
      </c>
      <c r="E601" s="193">
        <v>0.66666666666666696</v>
      </c>
      <c r="F601" s="193">
        <v>0.70833333333333304</v>
      </c>
      <c r="G601" s="192">
        <f t="shared" si="17"/>
        <v>227</v>
      </c>
      <c r="H601" s="194">
        <v>218</v>
      </c>
      <c r="I601" s="194">
        <v>9</v>
      </c>
      <c r="J601" s="201"/>
      <c r="K601" s="202"/>
      <c r="L601" s="201"/>
      <c r="M601" s="201"/>
    </row>
    <row r="602" spans="1:13" s="197" customFormat="1" ht="15.6" x14ac:dyDescent="0.3">
      <c r="A602" s="200">
        <f t="shared" si="18"/>
        <v>2</v>
      </c>
      <c r="B602" s="160">
        <v>45698</v>
      </c>
      <c r="C602" s="203" t="s">
        <v>69</v>
      </c>
      <c r="D602" s="194" t="s">
        <v>58</v>
      </c>
      <c r="E602" s="193">
        <v>0.70833333333333304</v>
      </c>
      <c r="F602" s="193">
        <v>0.75</v>
      </c>
      <c r="G602" s="192">
        <f t="shared" si="17"/>
        <v>193</v>
      </c>
      <c r="H602" s="194">
        <v>189</v>
      </c>
      <c r="I602" s="194">
        <v>4</v>
      </c>
      <c r="J602" s="201"/>
      <c r="K602" s="202"/>
      <c r="L602" s="201"/>
      <c r="M602" s="201"/>
    </row>
    <row r="603" spans="1:13" s="197" customFormat="1" ht="15.6" x14ac:dyDescent="0.3">
      <c r="A603" s="200">
        <f t="shared" si="18"/>
        <v>2</v>
      </c>
      <c r="B603" s="160">
        <v>45698</v>
      </c>
      <c r="C603" s="203" t="s">
        <v>69</v>
      </c>
      <c r="D603" s="194" t="s">
        <v>58</v>
      </c>
      <c r="E603" s="193">
        <v>0.75</v>
      </c>
      <c r="F603" s="193">
        <v>0.79166666666666696</v>
      </c>
      <c r="G603" s="192">
        <f t="shared" ref="G603:G666" si="19">H603+I603</f>
        <v>123</v>
      </c>
      <c r="H603" s="194">
        <v>117</v>
      </c>
      <c r="I603" s="194">
        <v>6</v>
      </c>
      <c r="J603" s="201"/>
      <c r="K603" s="202"/>
      <c r="L603" s="201"/>
      <c r="M603" s="201"/>
    </row>
    <row r="604" spans="1:13" s="197" customFormat="1" ht="15.6" x14ac:dyDescent="0.3">
      <c r="A604" s="200">
        <f t="shared" si="18"/>
        <v>2</v>
      </c>
      <c r="B604" s="160">
        <v>45698</v>
      </c>
      <c r="C604" s="203" t="s">
        <v>69</v>
      </c>
      <c r="D604" s="194" t="s">
        <v>58</v>
      </c>
      <c r="E604" s="193">
        <v>0.79166666666666696</v>
      </c>
      <c r="F604" s="193">
        <v>0.83333333333333304</v>
      </c>
      <c r="G604" s="192">
        <f t="shared" si="19"/>
        <v>92</v>
      </c>
      <c r="H604" s="194">
        <v>88</v>
      </c>
      <c r="I604" s="194">
        <v>4</v>
      </c>
      <c r="J604" s="201"/>
      <c r="K604" s="202"/>
      <c r="L604" s="201"/>
      <c r="M604" s="201"/>
    </row>
    <row r="605" spans="1:13" s="197" customFormat="1" ht="15.6" x14ac:dyDescent="0.3">
      <c r="A605" s="200">
        <f t="shared" si="18"/>
        <v>2</v>
      </c>
      <c r="B605" s="160">
        <v>45698</v>
      </c>
      <c r="C605" s="203" t="s">
        <v>69</v>
      </c>
      <c r="D605" s="194" t="s">
        <v>58</v>
      </c>
      <c r="E605" s="193">
        <v>0.83333333333333304</v>
      </c>
      <c r="F605" s="193">
        <v>0.875</v>
      </c>
      <c r="G605" s="192">
        <f t="shared" si="19"/>
        <v>17</v>
      </c>
      <c r="H605" s="194">
        <v>15</v>
      </c>
      <c r="I605" s="194">
        <v>2</v>
      </c>
      <c r="J605" s="201"/>
      <c r="K605" s="202"/>
      <c r="L605" s="201"/>
      <c r="M605" s="201"/>
    </row>
    <row r="606" spans="1:13" s="197" customFormat="1" ht="15.6" x14ac:dyDescent="0.3">
      <c r="A606" s="200">
        <f t="shared" si="18"/>
        <v>2</v>
      </c>
      <c r="B606" s="160">
        <v>45698</v>
      </c>
      <c r="C606" s="203" t="s">
        <v>69</v>
      </c>
      <c r="D606" s="194" t="s">
        <v>58</v>
      </c>
      <c r="E606" s="193">
        <v>0.875</v>
      </c>
      <c r="F606" s="193">
        <v>0.91666666666666696</v>
      </c>
      <c r="G606" s="192">
        <f t="shared" si="19"/>
        <v>18</v>
      </c>
      <c r="H606" s="194">
        <v>15</v>
      </c>
      <c r="I606" s="194">
        <v>3</v>
      </c>
      <c r="J606" s="201"/>
      <c r="K606" s="202"/>
      <c r="L606" s="201"/>
      <c r="M606" s="201"/>
    </row>
    <row r="607" spans="1:13" s="197" customFormat="1" ht="15.6" x14ac:dyDescent="0.3">
      <c r="A607" s="200">
        <f t="shared" si="18"/>
        <v>2</v>
      </c>
      <c r="B607" s="160">
        <v>45698</v>
      </c>
      <c r="C607" s="203" t="s">
        <v>69</v>
      </c>
      <c r="D607" s="194" t="s">
        <v>58</v>
      </c>
      <c r="E607" s="193">
        <v>0.91666666666666696</v>
      </c>
      <c r="F607" s="193">
        <v>0.95833333333333304</v>
      </c>
      <c r="G607" s="192">
        <f t="shared" si="19"/>
        <v>1</v>
      </c>
      <c r="H607" s="194">
        <v>0</v>
      </c>
      <c r="I607" s="194">
        <v>1</v>
      </c>
      <c r="J607" s="201"/>
      <c r="K607" s="202"/>
      <c r="L607" s="201"/>
      <c r="M607" s="201"/>
    </row>
    <row r="608" spans="1:13" s="197" customFormat="1" ht="15.6" x14ac:dyDescent="0.3">
      <c r="A608" s="200">
        <f t="shared" si="18"/>
        <v>2</v>
      </c>
      <c r="B608" s="160">
        <v>45698</v>
      </c>
      <c r="C608" s="203" t="s">
        <v>69</v>
      </c>
      <c r="D608" s="194" t="s">
        <v>58</v>
      </c>
      <c r="E608" s="193">
        <v>0.95833333333333304</v>
      </c>
      <c r="F608" s="193">
        <v>0</v>
      </c>
      <c r="G608" s="192">
        <f t="shared" si="19"/>
        <v>1</v>
      </c>
      <c r="H608" s="194">
        <v>0</v>
      </c>
      <c r="I608" s="194">
        <v>1</v>
      </c>
      <c r="J608" s="201"/>
      <c r="K608" s="202"/>
      <c r="L608" s="201"/>
      <c r="M608" s="201"/>
    </row>
    <row r="609" spans="1:13" s="197" customFormat="1" ht="15.6" x14ac:dyDescent="0.3">
      <c r="A609" s="175">
        <f t="shared" si="18"/>
        <v>3</v>
      </c>
      <c r="B609" s="186">
        <v>45699</v>
      </c>
      <c r="C609" s="177" t="s">
        <v>69</v>
      </c>
      <c r="D609" s="176" t="s">
        <v>58</v>
      </c>
      <c r="E609" s="179">
        <v>0</v>
      </c>
      <c r="F609" s="179">
        <v>4.1666666666666699E-2</v>
      </c>
      <c r="G609" s="178">
        <f t="shared" si="19"/>
        <v>0</v>
      </c>
      <c r="H609" s="180">
        <v>0</v>
      </c>
      <c r="I609" s="180">
        <v>0</v>
      </c>
      <c r="J609" s="201"/>
      <c r="K609" s="202"/>
      <c r="L609" s="201"/>
      <c r="M609" s="201"/>
    </row>
    <row r="610" spans="1:13" s="197" customFormat="1" ht="15.6" x14ac:dyDescent="0.3">
      <c r="A610" s="175">
        <f t="shared" si="18"/>
        <v>3</v>
      </c>
      <c r="B610" s="186">
        <v>45699</v>
      </c>
      <c r="C610" s="177" t="s">
        <v>69</v>
      </c>
      <c r="D610" s="176" t="s">
        <v>58</v>
      </c>
      <c r="E610" s="181">
        <v>4.1666666666666699E-2</v>
      </c>
      <c r="F610" s="181">
        <v>8.3333333333333301E-2</v>
      </c>
      <c r="G610" s="178">
        <f t="shared" si="19"/>
        <v>15</v>
      </c>
      <c r="H610" s="178">
        <v>15</v>
      </c>
      <c r="I610" s="178">
        <v>0</v>
      </c>
      <c r="J610" s="201"/>
      <c r="K610" s="202"/>
      <c r="L610" s="201"/>
      <c r="M610" s="201"/>
    </row>
    <row r="611" spans="1:13" s="197" customFormat="1" ht="15.6" x14ac:dyDescent="0.3">
      <c r="A611" s="175">
        <f t="shared" si="18"/>
        <v>3</v>
      </c>
      <c r="B611" s="186">
        <v>45699</v>
      </c>
      <c r="C611" s="177" t="s">
        <v>69</v>
      </c>
      <c r="D611" s="176" t="s">
        <v>58</v>
      </c>
      <c r="E611" s="181">
        <v>8.3333333333333301E-2</v>
      </c>
      <c r="F611" s="181">
        <v>0.125</v>
      </c>
      <c r="G611" s="178">
        <f t="shared" si="19"/>
        <v>0</v>
      </c>
      <c r="H611" s="178">
        <v>0</v>
      </c>
      <c r="I611" s="178">
        <v>0</v>
      </c>
      <c r="J611" s="201"/>
      <c r="K611" s="202"/>
      <c r="L611" s="201"/>
      <c r="M611" s="201"/>
    </row>
    <row r="612" spans="1:13" s="197" customFormat="1" ht="15.6" x14ac:dyDescent="0.3">
      <c r="A612" s="175">
        <f t="shared" si="18"/>
        <v>3</v>
      </c>
      <c r="B612" s="186">
        <v>45699</v>
      </c>
      <c r="C612" s="177" t="s">
        <v>69</v>
      </c>
      <c r="D612" s="176" t="s">
        <v>58</v>
      </c>
      <c r="E612" s="181">
        <v>0.125</v>
      </c>
      <c r="F612" s="181">
        <v>0.16666666666666699</v>
      </c>
      <c r="G612" s="178">
        <f t="shared" si="19"/>
        <v>0</v>
      </c>
      <c r="H612" s="178">
        <v>0</v>
      </c>
      <c r="I612" s="178">
        <v>0</v>
      </c>
      <c r="J612" s="201"/>
      <c r="K612" s="202"/>
      <c r="L612" s="201"/>
      <c r="M612" s="201"/>
    </row>
    <row r="613" spans="1:13" s="197" customFormat="1" ht="15.6" x14ac:dyDescent="0.3">
      <c r="A613" s="175">
        <f t="shared" si="18"/>
        <v>3</v>
      </c>
      <c r="B613" s="186">
        <v>45699</v>
      </c>
      <c r="C613" s="177" t="s">
        <v>69</v>
      </c>
      <c r="D613" s="176" t="s">
        <v>58</v>
      </c>
      <c r="E613" s="181">
        <v>0.16666666666666699</v>
      </c>
      <c r="F613" s="181">
        <v>0.20833333333333301</v>
      </c>
      <c r="G613" s="178">
        <f t="shared" si="19"/>
        <v>0</v>
      </c>
      <c r="H613" s="178">
        <v>0</v>
      </c>
      <c r="I613" s="178">
        <v>0</v>
      </c>
      <c r="J613" s="201"/>
      <c r="K613" s="202"/>
      <c r="L613" s="201"/>
      <c r="M613" s="201"/>
    </row>
    <row r="614" spans="1:13" s="197" customFormat="1" ht="15.6" x14ac:dyDescent="0.3">
      <c r="A614" s="175">
        <f t="shared" si="18"/>
        <v>3</v>
      </c>
      <c r="B614" s="186">
        <v>45699</v>
      </c>
      <c r="C614" s="177" t="s">
        <v>69</v>
      </c>
      <c r="D614" s="176" t="s">
        <v>58</v>
      </c>
      <c r="E614" s="181">
        <v>0.20833333333333301</v>
      </c>
      <c r="F614" s="181">
        <v>0.25</v>
      </c>
      <c r="G614" s="178">
        <f t="shared" si="19"/>
        <v>17</v>
      </c>
      <c r="H614" s="178">
        <v>15</v>
      </c>
      <c r="I614" s="178">
        <v>2</v>
      </c>
      <c r="J614" s="201"/>
      <c r="K614" s="202"/>
      <c r="L614" s="201"/>
      <c r="M614" s="201"/>
    </row>
    <row r="615" spans="1:13" s="197" customFormat="1" ht="15.6" x14ac:dyDescent="0.3">
      <c r="A615" s="175">
        <f t="shared" si="18"/>
        <v>3</v>
      </c>
      <c r="B615" s="186">
        <v>45699</v>
      </c>
      <c r="C615" s="177" t="s">
        <v>69</v>
      </c>
      <c r="D615" s="176" t="s">
        <v>58</v>
      </c>
      <c r="E615" s="181">
        <v>0.25</v>
      </c>
      <c r="F615" s="181">
        <v>0.29166666666666702</v>
      </c>
      <c r="G615" s="178">
        <f t="shared" si="19"/>
        <v>77</v>
      </c>
      <c r="H615" s="178">
        <v>73</v>
      </c>
      <c r="I615" s="178">
        <v>4</v>
      </c>
      <c r="J615" s="201"/>
      <c r="K615" s="202"/>
      <c r="L615" s="201"/>
      <c r="M615" s="201"/>
    </row>
    <row r="616" spans="1:13" s="197" customFormat="1" ht="15.6" x14ac:dyDescent="0.3">
      <c r="A616" s="175">
        <f t="shared" si="18"/>
        <v>3</v>
      </c>
      <c r="B616" s="186">
        <v>45699</v>
      </c>
      <c r="C616" s="177" t="s">
        <v>69</v>
      </c>
      <c r="D616" s="176" t="s">
        <v>58</v>
      </c>
      <c r="E616" s="181">
        <v>0.29166666666666702</v>
      </c>
      <c r="F616" s="181">
        <v>0.33333333333333298</v>
      </c>
      <c r="G616" s="178">
        <f t="shared" si="19"/>
        <v>187</v>
      </c>
      <c r="H616" s="178">
        <v>175</v>
      </c>
      <c r="I616" s="178">
        <v>12</v>
      </c>
      <c r="J616" s="201"/>
      <c r="K616" s="202"/>
      <c r="L616" s="201"/>
      <c r="M616" s="201"/>
    </row>
    <row r="617" spans="1:13" s="197" customFormat="1" ht="15.6" x14ac:dyDescent="0.3">
      <c r="A617" s="175">
        <f t="shared" si="18"/>
        <v>3</v>
      </c>
      <c r="B617" s="186">
        <v>45699</v>
      </c>
      <c r="C617" s="177" t="s">
        <v>69</v>
      </c>
      <c r="D617" s="176" t="s">
        <v>58</v>
      </c>
      <c r="E617" s="181">
        <v>0.33333333333333298</v>
      </c>
      <c r="F617" s="181">
        <v>0.375</v>
      </c>
      <c r="G617" s="178">
        <f t="shared" si="19"/>
        <v>69</v>
      </c>
      <c r="H617" s="178">
        <v>59</v>
      </c>
      <c r="I617" s="178">
        <v>10</v>
      </c>
      <c r="J617" s="201"/>
      <c r="K617" s="202"/>
      <c r="L617" s="201"/>
      <c r="M617" s="201"/>
    </row>
    <row r="618" spans="1:13" s="197" customFormat="1" ht="15.6" x14ac:dyDescent="0.3">
      <c r="A618" s="175">
        <f t="shared" si="18"/>
        <v>3</v>
      </c>
      <c r="B618" s="186">
        <v>45699</v>
      </c>
      <c r="C618" s="177" t="s">
        <v>69</v>
      </c>
      <c r="D618" s="176" t="s">
        <v>58</v>
      </c>
      <c r="E618" s="181">
        <v>0.375</v>
      </c>
      <c r="F618" s="181">
        <v>0.41666666666666702</v>
      </c>
      <c r="G618" s="178">
        <f t="shared" si="19"/>
        <v>155</v>
      </c>
      <c r="H618" s="178">
        <v>145</v>
      </c>
      <c r="I618" s="178">
        <v>10</v>
      </c>
      <c r="J618" s="201"/>
      <c r="K618" s="202"/>
      <c r="L618" s="201"/>
      <c r="M618" s="201"/>
    </row>
    <row r="619" spans="1:13" s="197" customFormat="1" ht="15.6" x14ac:dyDescent="0.3">
      <c r="A619" s="175">
        <f t="shared" si="18"/>
        <v>3</v>
      </c>
      <c r="B619" s="186">
        <v>45699</v>
      </c>
      <c r="C619" s="177" t="s">
        <v>69</v>
      </c>
      <c r="D619" s="176" t="s">
        <v>58</v>
      </c>
      <c r="E619" s="181">
        <v>0.41666666666666702</v>
      </c>
      <c r="F619" s="181">
        <v>0.45833333333333298</v>
      </c>
      <c r="G619" s="178">
        <f t="shared" si="19"/>
        <v>153</v>
      </c>
      <c r="H619" s="178">
        <v>146</v>
      </c>
      <c r="I619" s="178">
        <v>7</v>
      </c>
      <c r="J619" s="201"/>
      <c r="K619" s="202"/>
      <c r="L619" s="201"/>
      <c r="M619" s="201"/>
    </row>
    <row r="620" spans="1:13" s="197" customFormat="1" ht="15.6" x14ac:dyDescent="0.3">
      <c r="A620" s="175">
        <f t="shared" si="18"/>
        <v>3</v>
      </c>
      <c r="B620" s="186">
        <v>45699</v>
      </c>
      <c r="C620" s="177" t="s">
        <v>69</v>
      </c>
      <c r="D620" s="176" t="s">
        <v>58</v>
      </c>
      <c r="E620" s="181">
        <v>0.45833333333333298</v>
      </c>
      <c r="F620" s="181">
        <v>0.5</v>
      </c>
      <c r="G620" s="178">
        <f t="shared" si="19"/>
        <v>138</v>
      </c>
      <c r="H620" s="178">
        <v>131</v>
      </c>
      <c r="I620" s="178">
        <v>7</v>
      </c>
      <c r="J620" s="201"/>
      <c r="K620" s="202"/>
      <c r="L620" s="201"/>
      <c r="M620" s="201"/>
    </row>
    <row r="621" spans="1:13" s="197" customFormat="1" ht="15.6" x14ac:dyDescent="0.3">
      <c r="A621" s="175">
        <f t="shared" si="18"/>
        <v>3</v>
      </c>
      <c r="B621" s="186">
        <v>45699</v>
      </c>
      <c r="C621" s="177" t="s">
        <v>69</v>
      </c>
      <c r="D621" s="176" t="s">
        <v>58</v>
      </c>
      <c r="E621" s="181">
        <v>0.5</v>
      </c>
      <c r="F621" s="181">
        <v>0.54166666666666696</v>
      </c>
      <c r="G621" s="178">
        <f t="shared" si="19"/>
        <v>184</v>
      </c>
      <c r="H621" s="178">
        <v>174</v>
      </c>
      <c r="I621" s="178">
        <v>10</v>
      </c>
      <c r="J621" s="201"/>
      <c r="K621" s="202"/>
      <c r="L621" s="201"/>
      <c r="M621" s="201"/>
    </row>
    <row r="622" spans="1:13" s="197" customFormat="1" ht="15.6" x14ac:dyDescent="0.3">
      <c r="A622" s="175">
        <f t="shared" si="18"/>
        <v>3</v>
      </c>
      <c r="B622" s="186">
        <v>45699</v>
      </c>
      <c r="C622" s="177" t="s">
        <v>69</v>
      </c>
      <c r="D622" s="176" t="s">
        <v>58</v>
      </c>
      <c r="E622" s="181">
        <v>0.54166666666666696</v>
      </c>
      <c r="F622" s="181">
        <v>0.58333333333333304</v>
      </c>
      <c r="G622" s="178">
        <f t="shared" si="19"/>
        <v>67</v>
      </c>
      <c r="H622" s="178">
        <v>58</v>
      </c>
      <c r="I622" s="178">
        <v>9</v>
      </c>
      <c r="J622" s="201"/>
      <c r="K622" s="202"/>
      <c r="L622" s="201"/>
      <c r="M622" s="201"/>
    </row>
    <row r="623" spans="1:13" s="197" customFormat="1" ht="15.6" x14ac:dyDescent="0.3">
      <c r="A623" s="175">
        <f t="shared" si="18"/>
        <v>3</v>
      </c>
      <c r="B623" s="186">
        <v>45699</v>
      </c>
      <c r="C623" s="177" t="s">
        <v>69</v>
      </c>
      <c r="D623" s="176" t="s">
        <v>58</v>
      </c>
      <c r="E623" s="181">
        <v>0.58333333333333304</v>
      </c>
      <c r="F623" s="181">
        <v>0.625</v>
      </c>
      <c r="G623" s="178">
        <f t="shared" si="19"/>
        <v>81</v>
      </c>
      <c r="H623" s="178">
        <v>73</v>
      </c>
      <c r="I623" s="178">
        <v>8</v>
      </c>
      <c r="J623" s="201"/>
      <c r="K623" s="202"/>
      <c r="L623" s="201"/>
      <c r="M623" s="201"/>
    </row>
    <row r="624" spans="1:13" s="197" customFormat="1" ht="15.6" x14ac:dyDescent="0.3">
      <c r="A624" s="175">
        <f t="shared" si="18"/>
        <v>3</v>
      </c>
      <c r="B624" s="186">
        <v>45699</v>
      </c>
      <c r="C624" s="177" t="s">
        <v>69</v>
      </c>
      <c r="D624" s="176" t="s">
        <v>58</v>
      </c>
      <c r="E624" s="181">
        <v>0.625</v>
      </c>
      <c r="F624" s="181">
        <v>0.66666666666666696</v>
      </c>
      <c r="G624" s="178">
        <f t="shared" si="19"/>
        <v>92</v>
      </c>
      <c r="H624" s="178">
        <v>87</v>
      </c>
      <c r="I624" s="178">
        <v>5</v>
      </c>
      <c r="J624" s="201"/>
      <c r="K624" s="202"/>
      <c r="L624" s="201"/>
      <c r="M624" s="201"/>
    </row>
    <row r="625" spans="1:13" s="197" customFormat="1" ht="15.6" x14ac:dyDescent="0.3">
      <c r="A625" s="175">
        <f t="shared" si="18"/>
        <v>3</v>
      </c>
      <c r="B625" s="186">
        <v>45699</v>
      </c>
      <c r="C625" s="177" t="s">
        <v>69</v>
      </c>
      <c r="D625" s="176" t="s">
        <v>58</v>
      </c>
      <c r="E625" s="181">
        <v>0.66666666666666696</v>
      </c>
      <c r="F625" s="181">
        <v>0.70833333333333304</v>
      </c>
      <c r="G625" s="178">
        <f t="shared" si="19"/>
        <v>152</v>
      </c>
      <c r="H625" s="178">
        <v>146</v>
      </c>
      <c r="I625" s="178">
        <v>6</v>
      </c>
      <c r="J625" s="201"/>
      <c r="K625" s="202"/>
      <c r="L625" s="201"/>
      <c r="M625" s="201"/>
    </row>
    <row r="626" spans="1:13" s="197" customFormat="1" ht="15.6" x14ac:dyDescent="0.3">
      <c r="A626" s="175">
        <f t="shared" si="18"/>
        <v>3</v>
      </c>
      <c r="B626" s="186">
        <v>45699</v>
      </c>
      <c r="C626" s="177" t="s">
        <v>69</v>
      </c>
      <c r="D626" s="176" t="s">
        <v>58</v>
      </c>
      <c r="E626" s="181">
        <v>0.70833333333333304</v>
      </c>
      <c r="F626" s="181">
        <v>0.75</v>
      </c>
      <c r="G626" s="178">
        <f t="shared" si="19"/>
        <v>67</v>
      </c>
      <c r="H626" s="178">
        <v>59</v>
      </c>
      <c r="I626" s="178">
        <v>8</v>
      </c>
      <c r="J626" s="201"/>
      <c r="K626" s="202"/>
      <c r="L626" s="201"/>
      <c r="M626" s="201"/>
    </row>
    <row r="627" spans="1:13" s="197" customFormat="1" ht="15.6" x14ac:dyDescent="0.3">
      <c r="A627" s="175">
        <f t="shared" si="18"/>
        <v>3</v>
      </c>
      <c r="B627" s="186">
        <v>45699</v>
      </c>
      <c r="C627" s="177" t="s">
        <v>69</v>
      </c>
      <c r="D627" s="176" t="s">
        <v>58</v>
      </c>
      <c r="E627" s="181">
        <v>0.75</v>
      </c>
      <c r="F627" s="181">
        <v>0.79166666666666696</v>
      </c>
      <c r="G627" s="178">
        <f t="shared" si="19"/>
        <v>94</v>
      </c>
      <c r="H627" s="178">
        <v>87</v>
      </c>
      <c r="I627" s="178">
        <v>7</v>
      </c>
      <c r="J627" s="201"/>
      <c r="K627" s="202"/>
      <c r="L627" s="201"/>
      <c r="M627" s="201"/>
    </row>
    <row r="628" spans="1:13" s="197" customFormat="1" ht="15.6" x14ac:dyDescent="0.3">
      <c r="A628" s="175">
        <f t="shared" si="18"/>
        <v>3</v>
      </c>
      <c r="B628" s="186">
        <v>45699</v>
      </c>
      <c r="C628" s="177" t="s">
        <v>69</v>
      </c>
      <c r="D628" s="176" t="s">
        <v>58</v>
      </c>
      <c r="E628" s="181">
        <v>0.79166666666666696</v>
      </c>
      <c r="F628" s="181">
        <v>0.83333333333333304</v>
      </c>
      <c r="G628" s="178">
        <f t="shared" si="19"/>
        <v>3</v>
      </c>
      <c r="H628" s="178">
        <v>0</v>
      </c>
      <c r="I628" s="178">
        <v>3</v>
      </c>
      <c r="J628" s="201"/>
      <c r="K628" s="202"/>
      <c r="L628" s="201"/>
      <c r="M628" s="201"/>
    </row>
    <row r="629" spans="1:13" s="197" customFormat="1" ht="15.6" x14ac:dyDescent="0.3">
      <c r="A629" s="175">
        <f t="shared" si="18"/>
        <v>3</v>
      </c>
      <c r="B629" s="186">
        <v>45699</v>
      </c>
      <c r="C629" s="177" t="s">
        <v>69</v>
      </c>
      <c r="D629" s="176" t="s">
        <v>58</v>
      </c>
      <c r="E629" s="181">
        <v>0.83333333333333304</v>
      </c>
      <c r="F629" s="181">
        <v>0.875</v>
      </c>
      <c r="G629" s="178">
        <f t="shared" si="19"/>
        <v>47</v>
      </c>
      <c r="H629" s="178">
        <v>44</v>
      </c>
      <c r="I629" s="178">
        <v>3</v>
      </c>
      <c r="J629" s="201"/>
      <c r="K629" s="202"/>
      <c r="L629" s="201"/>
      <c r="M629" s="201"/>
    </row>
    <row r="630" spans="1:13" s="197" customFormat="1" ht="15.6" x14ac:dyDescent="0.3">
      <c r="A630" s="175">
        <f t="shared" si="18"/>
        <v>3</v>
      </c>
      <c r="B630" s="186">
        <v>45699</v>
      </c>
      <c r="C630" s="177" t="s">
        <v>69</v>
      </c>
      <c r="D630" s="176" t="s">
        <v>58</v>
      </c>
      <c r="E630" s="181">
        <v>0.875</v>
      </c>
      <c r="F630" s="181">
        <v>0.91666666666666696</v>
      </c>
      <c r="G630" s="178">
        <f t="shared" si="19"/>
        <v>16</v>
      </c>
      <c r="H630" s="178">
        <v>15</v>
      </c>
      <c r="I630" s="178">
        <v>1</v>
      </c>
      <c r="J630" s="201"/>
      <c r="K630" s="202"/>
      <c r="L630" s="201"/>
      <c r="M630" s="201"/>
    </row>
    <row r="631" spans="1:13" s="197" customFormat="1" ht="15.6" x14ac:dyDescent="0.3">
      <c r="A631" s="175">
        <f t="shared" si="18"/>
        <v>3</v>
      </c>
      <c r="B631" s="186">
        <v>45699</v>
      </c>
      <c r="C631" s="177" t="s">
        <v>69</v>
      </c>
      <c r="D631" s="176" t="s">
        <v>58</v>
      </c>
      <c r="E631" s="181">
        <v>0.91666666666666696</v>
      </c>
      <c r="F631" s="181">
        <v>0.95833333333333304</v>
      </c>
      <c r="G631" s="178">
        <f t="shared" si="19"/>
        <v>17</v>
      </c>
      <c r="H631" s="178">
        <v>15</v>
      </c>
      <c r="I631" s="178">
        <v>2</v>
      </c>
      <c r="J631" s="201"/>
      <c r="K631" s="202"/>
      <c r="L631" s="201"/>
      <c r="M631" s="201"/>
    </row>
    <row r="632" spans="1:13" s="197" customFormat="1" ht="15.6" x14ac:dyDescent="0.3">
      <c r="A632" s="175">
        <f t="shared" si="18"/>
        <v>3</v>
      </c>
      <c r="B632" s="186">
        <v>45699</v>
      </c>
      <c r="C632" s="177" t="s">
        <v>69</v>
      </c>
      <c r="D632" s="176" t="s">
        <v>58</v>
      </c>
      <c r="E632" s="181">
        <v>0.95833333333333304</v>
      </c>
      <c r="F632" s="181">
        <v>0</v>
      </c>
      <c r="G632" s="178">
        <f t="shared" si="19"/>
        <v>1</v>
      </c>
      <c r="H632" s="178">
        <v>0</v>
      </c>
      <c r="I632" s="178">
        <v>1</v>
      </c>
      <c r="J632" s="201"/>
      <c r="K632" s="202"/>
      <c r="L632" s="201"/>
      <c r="M632" s="201"/>
    </row>
    <row r="633" spans="1:13" s="197" customFormat="1" ht="15.6" x14ac:dyDescent="0.3">
      <c r="A633" s="200">
        <f t="shared" si="18"/>
        <v>4</v>
      </c>
      <c r="B633" s="160">
        <v>45700</v>
      </c>
      <c r="C633" s="203" t="s">
        <v>69</v>
      </c>
      <c r="D633" s="194" t="s">
        <v>58</v>
      </c>
      <c r="E633" s="193">
        <v>0</v>
      </c>
      <c r="F633" s="193">
        <v>4.1666666666666699E-2</v>
      </c>
      <c r="G633" s="192">
        <f t="shared" si="19"/>
        <v>0</v>
      </c>
      <c r="H633" s="194">
        <v>0</v>
      </c>
      <c r="I633" s="194">
        <v>0</v>
      </c>
      <c r="J633" s="201"/>
      <c r="K633" s="202"/>
      <c r="L633" s="201"/>
      <c r="M633" s="201"/>
    </row>
    <row r="634" spans="1:13" s="197" customFormat="1" ht="15.6" x14ac:dyDescent="0.3">
      <c r="A634" s="200">
        <f t="shared" ref="A634:A697" si="20">WEEKDAY(B634)</f>
        <v>4</v>
      </c>
      <c r="B634" s="160">
        <v>45700</v>
      </c>
      <c r="C634" s="203" t="s">
        <v>69</v>
      </c>
      <c r="D634" s="194" t="s">
        <v>58</v>
      </c>
      <c r="E634" s="193">
        <v>4.1666666666666699E-2</v>
      </c>
      <c r="F634" s="193">
        <v>8.3333333333333301E-2</v>
      </c>
      <c r="G634" s="192">
        <f t="shared" si="19"/>
        <v>0</v>
      </c>
      <c r="H634" s="194">
        <v>0</v>
      </c>
      <c r="I634" s="194">
        <v>0</v>
      </c>
      <c r="J634" s="201"/>
      <c r="K634" s="202"/>
      <c r="L634" s="201"/>
      <c r="M634" s="201"/>
    </row>
    <row r="635" spans="1:13" s="197" customFormat="1" ht="15.6" x14ac:dyDescent="0.3">
      <c r="A635" s="200">
        <f t="shared" si="20"/>
        <v>4</v>
      </c>
      <c r="B635" s="160">
        <v>45700</v>
      </c>
      <c r="C635" s="203" t="s">
        <v>69</v>
      </c>
      <c r="D635" s="194" t="s">
        <v>58</v>
      </c>
      <c r="E635" s="193">
        <v>8.3333333333333301E-2</v>
      </c>
      <c r="F635" s="193">
        <v>0.125</v>
      </c>
      <c r="G635" s="192">
        <f t="shared" si="19"/>
        <v>0</v>
      </c>
      <c r="H635" s="194">
        <v>0</v>
      </c>
      <c r="I635" s="194">
        <v>0</v>
      </c>
      <c r="J635" s="201"/>
      <c r="K635" s="202"/>
      <c r="L635" s="201"/>
      <c r="M635" s="201"/>
    </row>
    <row r="636" spans="1:13" s="197" customFormat="1" ht="15.6" x14ac:dyDescent="0.3">
      <c r="A636" s="200">
        <f t="shared" si="20"/>
        <v>4</v>
      </c>
      <c r="B636" s="160">
        <v>45700</v>
      </c>
      <c r="C636" s="203" t="s">
        <v>69</v>
      </c>
      <c r="D636" s="194" t="s">
        <v>58</v>
      </c>
      <c r="E636" s="193">
        <v>0.125</v>
      </c>
      <c r="F636" s="193">
        <v>0.16666666666666699</v>
      </c>
      <c r="G636" s="192">
        <f t="shared" si="19"/>
        <v>0</v>
      </c>
      <c r="H636" s="194">
        <v>0</v>
      </c>
      <c r="I636" s="194">
        <v>0</v>
      </c>
      <c r="J636" s="201"/>
      <c r="K636" s="202"/>
      <c r="L636" s="201"/>
      <c r="M636" s="201"/>
    </row>
    <row r="637" spans="1:13" s="197" customFormat="1" ht="15.6" x14ac:dyDescent="0.3">
      <c r="A637" s="200">
        <f t="shared" si="20"/>
        <v>4</v>
      </c>
      <c r="B637" s="160">
        <v>45700</v>
      </c>
      <c r="C637" s="203" t="s">
        <v>69</v>
      </c>
      <c r="D637" s="194" t="s">
        <v>58</v>
      </c>
      <c r="E637" s="193">
        <v>0.16666666666666699</v>
      </c>
      <c r="F637" s="193">
        <v>0.20833333333333301</v>
      </c>
      <c r="G637" s="192">
        <f t="shared" si="19"/>
        <v>0</v>
      </c>
      <c r="H637" s="194">
        <v>0</v>
      </c>
      <c r="I637" s="194">
        <v>0</v>
      </c>
      <c r="J637" s="201"/>
      <c r="K637" s="202"/>
      <c r="L637" s="201"/>
      <c r="M637" s="201"/>
    </row>
    <row r="638" spans="1:13" s="197" customFormat="1" ht="15.6" x14ac:dyDescent="0.3">
      <c r="A638" s="200">
        <f t="shared" si="20"/>
        <v>4</v>
      </c>
      <c r="B638" s="160">
        <v>45700</v>
      </c>
      <c r="C638" s="203" t="s">
        <v>69</v>
      </c>
      <c r="D638" s="194" t="s">
        <v>58</v>
      </c>
      <c r="E638" s="193">
        <v>0.20833333333333301</v>
      </c>
      <c r="F638" s="193">
        <v>0.25</v>
      </c>
      <c r="G638" s="192">
        <f t="shared" si="19"/>
        <v>45</v>
      </c>
      <c r="H638" s="194">
        <v>44</v>
      </c>
      <c r="I638" s="194">
        <v>1</v>
      </c>
      <c r="J638" s="201"/>
      <c r="K638" s="202"/>
      <c r="L638" s="201"/>
      <c r="M638" s="201"/>
    </row>
    <row r="639" spans="1:13" s="197" customFormat="1" ht="15.6" x14ac:dyDescent="0.3">
      <c r="A639" s="200">
        <f t="shared" si="20"/>
        <v>4</v>
      </c>
      <c r="B639" s="160">
        <v>45700</v>
      </c>
      <c r="C639" s="203" t="s">
        <v>69</v>
      </c>
      <c r="D639" s="194" t="s">
        <v>58</v>
      </c>
      <c r="E639" s="193">
        <v>0.25</v>
      </c>
      <c r="F639" s="193">
        <v>0.29166666666666702</v>
      </c>
      <c r="G639" s="192">
        <f t="shared" si="19"/>
        <v>19</v>
      </c>
      <c r="H639" s="194">
        <v>15</v>
      </c>
      <c r="I639" s="194">
        <v>4</v>
      </c>
      <c r="J639" s="201"/>
      <c r="K639" s="202"/>
      <c r="L639" s="201"/>
      <c r="M639" s="201"/>
    </row>
    <row r="640" spans="1:13" s="197" customFormat="1" ht="15.6" x14ac:dyDescent="0.3">
      <c r="A640" s="200">
        <f t="shared" si="20"/>
        <v>4</v>
      </c>
      <c r="B640" s="160">
        <v>45700</v>
      </c>
      <c r="C640" s="203" t="s">
        <v>69</v>
      </c>
      <c r="D640" s="194" t="s">
        <v>58</v>
      </c>
      <c r="E640" s="193">
        <v>0.29166666666666702</v>
      </c>
      <c r="F640" s="193">
        <v>0.33333333333333298</v>
      </c>
      <c r="G640" s="192">
        <f t="shared" si="19"/>
        <v>125</v>
      </c>
      <c r="H640" s="194">
        <v>116</v>
      </c>
      <c r="I640" s="194">
        <v>9</v>
      </c>
      <c r="J640" s="201"/>
      <c r="K640" s="202"/>
      <c r="L640" s="201"/>
      <c r="M640" s="201"/>
    </row>
    <row r="641" spans="1:13" s="197" customFormat="1" ht="15.6" x14ac:dyDescent="0.3">
      <c r="A641" s="200">
        <f t="shared" si="20"/>
        <v>4</v>
      </c>
      <c r="B641" s="160">
        <v>45700</v>
      </c>
      <c r="C641" s="203" t="s">
        <v>69</v>
      </c>
      <c r="D641" s="194" t="s">
        <v>58</v>
      </c>
      <c r="E641" s="193">
        <v>0.33333333333333298</v>
      </c>
      <c r="F641" s="193">
        <v>0.375</v>
      </c>
      <c r="G641" s="192">
        <f t="shared" si="19"/>
        <v>82</v>
      </c>
      <c r="H641" s="194">
        <v>73</v>
      </c>
      <c r="I641" s="194">
        <v>9</v>
      </c>
      <c r="J641" s="201"/>
      <c r="K641" s="202"/>
      <c r="L641" s="201"/>
      <c r="M641" s="201"/>
    </row>
    <row r="642" spans="1:13" s="197" customFormat="1" ht="15.6" x14ac:dyDescent="0.3">
      <c r="A642" s="200">
        <f t="shared" si="20"/>
        <v>4</v>
      </c>
      <c r="B642" s="160">
        <v>45700</v>
      </c>
      <c r="C642" s="203" t="s">
        <v>69</v>
      </c>
      <c r="D642" s="194" t="s">
        <v>58</v>
      </c>
      <c r="E642" s="193">
        <v>0.375</v>
      </c>
      <c r="F642" s="193">
        <v>0.41666666666666702</v>
      </c>
      <c r="G642" s="192">
        <f t="shared" si="19"/>
        <v>94</v>
      </c>
      <c r="H642" s="194">
        <v>88</v>
      </c>
      <c r="I642" s="194">
        <v>6</v>
      </c>
      <c r="J642" s="201"/>
      <c r="K642" s="202"/>
      <c r="L642" s="201"/>
      <c r="M642" s="201"/>
    </row>
    <row r="643" spans="1:13" s="197" customFormat="1" ht="15.6" x14ac:dyDescent="0.3">
      <c r="A643" s="200">
        <f t="shared" si="20"/>
        <v>4</v>
      </c>
      <c r="B643" s="160">
        <v>45700</v>
      </c>
      <c r="C643" s="203" t="s">
        <v>69</v>
      </c>
      <c r="D643" s="194" t="s">
        <v>58</v>
      </c>
      <c r="E643" s="193">
        <v>0.41666666666666702</v>
      </c>
      <c r="F643" s="193">
        <v>0.45833333333333298</v>
      </c>
      <c r="G643" s="192">
        <f t="shared" si="19"/>
        <v>82</v>
      </c>
      <c r="H643" s="194">
        <v>73</v>
      </c>
      <c r="I643" s="194">
        <v>9</v>
      </c>
      <c r="J643" s="201"/>
      <c r="K643" s="202"/>
      <c r="L643" s="201"/>
      <c r="M643" s="201"/>
    </row>
    <row r="644" spans="1:13" s="197" customFormat="1" ht="15.6" x14ac:dyDescent="0.3">
      <c r="A644" s="200">
        <f t="shared" si="20"/>
        <v>4</v>
      </c>
      <c r="B644" s="160">
        <v>45700</v>
      </c>
      <c r="C644" s="203" t="s">
        <v>69</v>
      </c>
      <c r="D644" s="194" t="s">
        <v>58</v>
      </c>
      <c r="E644" s="193">
        <v>0.45833333333333298</v>
      </c>
      <c r="F644" s="193">
        <v>0.5</v>
      </c>
      <c r="G644" s="192">
        <f t="shared" si="19"/>
        <v>66</v>
      </c>
      <c r="H644" s="194">
        <v>58</v>
      </c>
      <c r="I644" s="194">
        <v>8</v>
      </c>
      <c r="J644" s="201"/>
      <c r="K644" s="202"/>
      <c r="L644" s="201"/>
      <c r="M644" s="201"/>
    </row>
    <row r="645" spans="1:13" s="197" customFormat="1" ht="15.6" x14ac:dyDescent="0.3">
      <c r="A645" s="200">
        <f t="shared" si="20"/>
        <v>4</v>
      </c>
      <c r="B645" s="160">
        <v>45700</v>
      </c>
      <c r="C645" s="203" t="s">
        <v>69</v>
      </c>
      <c r="D645" s="194" t="s">
        <v>58</v>
      </c>
      <c r="E645" s="193">
        <v>0.5</v>
      </c>
      <c r="F645" s="193">
        <v>0.54166666666666696</v>
      </c>
      <c r="G645" s="192">
        <f t="shared" si="19"/>
        <v>155</v>
      </c>
      <c r="H645" s="194">
        <v>145</v>
      </c>
      <c r="I645" s="194">
        <v>10</v>
      </c>
      <c r="J645" s="201"/>
      <c r="K645" s="202"/>
      <c r="L645" s="201"/>
      <c r="M645" s="201"/>
    </row>
    <row r="646" spans="1:13" s="197" customFormat="1" ht="15.6" x14ac:dyDescent="0.3">
      <c r="A646" s="200">
        <f t="shared" si="20"/>
        <v>4</v>
      </c>
      <c r="B646" s="160">
        <v>45700</v>
      </c>
      <c r="C646" s="203" t="s">
        <v>69</v>
      </c>
      <c r="D646" s="194" t="s">
        <v>58</v>
      </c>
      <c r="E646" s="193">
        <v>0.54166666666666696</v>
      </c>
      <c r="F646" s="193">
        <v>0.58333333333333304</v>
      </c>
      <c r="G646" s="192">
        <f t="shared" si="19"/>
        <v>84</v>
      </c>
      <c r="H646" s="194">
        <v>73</v>
      </c>
      <c r="I646" s="194">
        <v>11</v>
      </c>
      <c r="J646" s="201"/>
      <c r="K646" s="202"/>
      <c r="L646" s="201"/>
      <c r="M646" s="201"/>
    </row>
    <row r="647" spans="1:13" s="197" customFormat="1" ht="15.6" x14ac:dyDescent="0.3">
      <c r="A647" s="200">
        <f t="shared" si="20"/>
        <v>4</v>
      </c>
      <c r="B647" s="160">
        <v>45700</v>
      </c>
      <c r="C647" s="203" t="s">
        <v>69</v>
      </c>
      <c r="D647" s="194" t="s">
        <v>58</v>
      </c>
      <c r="E647" s="193">
        <v>0.58333333333333304</v>
      </c>
      <c r="F647" s="193">
        <v>0.625</v>
      </c>
      <c r="G647" s="192">
        <f t="shared" si="19"/>
        <v>50</v>
      </c>
      <c r="H647" s="194">
        <v>44</v>
      </c>
      <c r="I647" s="194">
        <v>6</v>
      </c>
      <c r="J647" s="201"/>
      <c r="K647" s="202"/>
      <c r="L647" s="201"/>
      <c r="M647" s="201"/>
    </row>
    <row r="648" spans="1:13" s="197" customFormat="1" ht="15.6" x14ac:dyDescent="0.3">
      <c r="A648" s="200">
        <f t="shared" si="20"/>
        <v>4</v>
      </c>
      <c r="B648" s="160">
        <v>45700</v>
      </c>
      <c r="C648" s="203" t="s">
        <v>69</v>
      </c>
      <c r="D648" s="194" t="s">
        <v>58</v>
      </c>
      <c r="E648" s="193">
        <v>0.625</v>
      </c>
      <c r="F648" s="193">
        <v>0.66666666666666696</v>
      </c>
      <c r="G648" s="192">
        <f t="shared" si="19"/>
        <v>78</v>
      </c>
      <c r="H648" s="194">
        <v>73</v>
      </c>
      <c r="I648" s="194">
        <v>5</v>
      </c>
      <c r="J648" s="201"/>
      <c r="K648" s="202"/>
      <c r="L648" s="201"/>
      <c r="M648" s="201"/>
    </row>
    <row r="649" spans="1:13" s="197" customFormat="1" ht="15.6" x14ac:dyDescent="0.3">
      <c r="A649" s="200">
        <f t="shared" si="20"/>
        <v>4</v>
      </c>
      <c r="B649" s="160">
        <v>45700</v>
      </c>
      <c r="C649" s="203" t="s">
        <v>69</v>
      </c>
      <c r="D649" s="194" t="s">
        <v>58</v>
      </c>
      <c r="E649" s="193">
        <v>0.66666666666666696</v>
      </c>
      <c r="F649" s="193">
        <v>0.70833333333333304</v>
      </c>
      <c r="G649" s="192">
        <f t="shared" si="19"/>
        <v>97</v>
      </c>
      <c r="H649" s="194">
        <v>87</v>
      </c>
      <c r="I649" s="194">
        <v>10</v>
      </c>
      <c r="J649" s="201"/>
      <c r="K649" s="202"/>
      <c r="L649" s="201"/>
      <c r="M649" s="201"/>
    </row>
    <row r="650" spans="1:13" s="197" customFormat="1" ht="15.6" x14ac:dyDescent="0.3">
      <c r="A650" s="200">
        <f t="shared" si="20"/>
        <v>4</v>
      </c>
      <c r="B650" s="160">
        <v>45700</v>
      </c>
      <c r="C650" s="203" t="s">
        <v>69</v>
      </c>
      <c r="D650" s="194" t="s">
        <v>58</v>
      </c>
      <c r="E650" s="193">
        <v>0.70833333333333304</v>
      </c>
      <c r="F650" s="193">
        <v>0.75</v>
      </c>
      <c r="G650" s="192">
        <f t="shared" si="19"/>
        <v>65</v>
      </c>
      <c r="H650" s="194">
        <v>58</v>
      </c>
      <c r="I650" s="194">
        <v>7</v>
      </c>
      <c r="J650" s="201"/>
      <c r="K650" s="202"/>
      <c r="L650" s="201"/>
      <c r="M650" s="201"/>
    </row>
    <row r="651" spans="1:13" s="197" customFormat="1" ht="15.6" x14ac:dyDescent="0.3">
      <c r="A651" s="200">
        <f t="shared" si="20"/>
        <v>4</v>
      </c>
      <c r="B651" s="160">
        <v>45700</v>
      </c>
      <c r="C651" s="203" t="s">
        <v>69</v>
      </c>
      <c r="D651" s="194" t="s">
        <v>58</v>
      </c>
      <c r="E651" s="193">
        <v>0.75</v>
      </c>
      <c r="F651" s="193">
        <v>0.79166666666666696</v>
      </c>
      <c r="G651" s="192">
        <f t="shared" si="19"/>
        <v>79</v>
      </c>
      <c r="H651" s="194">
        <v>73</v>
      </c>
      <c r="I651" s="194">
        <v>6</v>
      </c>
      <c r="J651" s="201"/>
      <c r="K651" s="202"/>
      <c r="L651" s="201"/>
      <c r="M651" s="201"/>
    </row>
    <row r="652" spans="1:13" s="197" customFormat="1" ht="15.6" x14ac:dyDescent="0.3">
      <c r="A652" s="200">
        <f t="shared" si="20"/>
        <v>4</v>
      </c>
      <c r="B652" s="160">
        <v>45700</v>
      </c>
      <c r="C652" s="203" t="s">
        <v>69</v>
      </c>
      <c r="D652" s="194" t="s">
        <v>58</v>
      </c>
      <c r="E652" s="193">
        <v>0.79166666666666696</v>
      </c>
      <c r="F652" s="193">
        <v>0.83333333333333304</v>
      </c>
      <c r="G652" s="192">
        <f t="shared" si="19"/>
        <v>32</v>
      </c>
      <c r="H652" s="194">
        <v>29</v>
      </c>
      <c r="I652" s="194">
        <v>3</v>
      </c>
      <c r="J652" s="201"/>
      <c r="K652" s="202"/>
      <c r="L652" s="201"/>
      <c r="M652" s="201"/>
    </row>
    <row r="653" spans="1:13" s="197" customFormat="1" ht="15.6" x14ac:dyDescent="0.3">
      <c r="A653" s="200">
        <f t="shared" si="20"/>
        <v>4</v>
      </c>
      <c r="B653" s="160">
        <v>45700</v>
      </c>
      <c r="C653" s="203" t="s">
        <v>69</v>
      </c>
      <c r="D653" s="194" t="s">
        <v>58</v>
      </c>
      <c r="E653" s="193">
        <v>0.83333333333333304</v>
      </c>
      <c r="F653" s="193">
        <v>0.875</v>
      </c>
      <c r="G653" s="192">
        <f t="shared" si="19"/>
        <v>30</v>
      </c>
      <c r="H653" s="194">
        <v>29</v>
      </c>
      <c r="I653" s="194">
        <v>1</v>
      </c>
      <c r="J653" s="201"/>
      <c r="K653" s="202"/>
      <c r="L653" s="201"/>
      <c r="M653" s="201"/>
    </row>
    <row r="654" spans="1:13" s="197" customFormat="1" ht="15.6" x14ac:dyDescent="0.3">
      <c r="A654" s="200">
        <f t="shared" si="20"/>
        <v>4</v>
      </c>
      <c r="B654" s="160">
        <v>45700</v>
      </c>
      <c r="C654" s="203" t="s">
        <v>69</v>
      </c>
      <c r="D654" s="194" t="s">
        <v>58</v>
      </c>
      <c r="E654" s="193">
        <v>0.875</v>
      </c>
      <c r="F654" s="193">
        <v>0.91666666666666696</v>
      </c>
      <c r="G654" s="192">
        <f t="shared" si="19"/>
        <v>31</v>
      </c>
      <c r="H654" s="194">
        <v>29</v>
      </c>
      <c r="I654" s="194">
        <v>2</v>
      </c>
      <c r="J654" s="201"/>
      <c r="K654" s="202"/>
      <c r="L654" s="201"/>
      <c r="M654" s="201"/>
    </row>
    <row r="655" spans="1:13" s="197" customFormat="1" ht="15.6" x14ac:dyDescent="0.3">
      <c r="A655" s="200">
        <f t="shared" si="20"/>
        <v>4</v>
      </c>
      <c r="B655" s="160">
        <v>45700</v>
      </c>
      <c r="C655" s="203" t="s">
        <v>69</v>
      </c>
      <c r="D655" s="194" t="s">
        <v>58</v>
      </c>
      <c r="E655" s="193">
        <v>0.91666666666666696</v>
      </c>
      <c r="F655" s="193">
        <v>0.95833333333333304</v>
      </c>
      <c r="G655" s="192">
        <f t="shared" si="19"/>
        <v>16</v>
      </c>
      <c r="H655" s="194">
        <v>15</v>
      </c>
      <c r="I655" s="194">
        <v>1</v>
      </c>
      <c r="J655" s="201"/>
      <c r="K655" s="202"/>
      <c r="L655" s="201"/>
      <c r="M655" s="201"/>
    </row>
    <row r="656" spans="1:13" s="197" customFormat="1" ht="15.6" x14ac:dyDescent="0.3">
      <c r="A656" s="200">
        <f t="shared" si="20"/>
        <v>4</v>
      </c>
      <c r="B656" s="160">
        <v>45700</v>
      </c>
      <c r="C656" s="203" t="s">
        <v>69</v>
      </c>
      <c r="D656" s="194" t="s">
        <v>58</v>
      </c>
      <c r="E656" s="193">
        <v>0.95833333333333304</v>
      </c>
      <c r="F656" s="193">
        <v>0</v>
      </c>
      <c r="G656" s="192">
        <f t="shared" si="19"/>
        <v>46</v>
      </c>
      <c r="H656" s="194">
        <v>44</v>
      </c>
      <c r="I656" s="194">
        <v>2</v>
      </c>
      <c r="J656" s="201"/>
      <c r="K656" s="202"/>
      <c r="L656" s="201"/>
      <c r="M656" s="201"/>
    </row>
    <row r="657" spans="1:13" s="197" customFormat="1" ht="15.6" x14ac:dyDescent="0.3">
      <c r="A657" s="175">
        <f t="shared" si="20"/>
        <v>5</v>
      </c>
      <c r="B657" s="186">
        <v>45701</v>
      </c>
      <c r="C657" s="177" t="s">
        <v>69</v>
      </c>
      <c r="D657" s="178" t="s">
        <v>58</v>
      </c>
      <c r="E657" s="179">
        <v>0</v>
      </c>
      <c r="F657" s="179">
        <v>4.1666666666666699E-2</v>
      </c>
      <c r="G657" s="178">
        <f t="shared" si="19"/>
        <v>1</v>
      </c>
      <c r="H657" s="180">
        <v>0</v>
      </c>
      <c r="I657" s="180">
        <v>1</v>
      </c>
      <c r="J657" s="201"/>
      <c r="K657" s="202"/>
      <c r="L657" s="201"/>
      <c r="M657" s="201"/>
    </row>
    <row r="658" spans="1:13" s="197" customFormat="1" ht="15.6" x14ac:dyDescent="0.3">
      <c r="A658" s="175">
        <f t="shared" si="20"/>
        <v>5</v>
      </c>
      <c r="B658" s="186">
        <v>45701</v>
      </c>
      <c r="C658" s="177" t="s">
        <v>69</v>
      </c>
      <c r="D658" s="178" t="s">
        <v>58</v>
      </c>
      <c r="E658" s="181">
        <v>4.1666666666666699E-2</v>
      </c>
      <c r="F658" s="181">
        <v>8.3333333333333301E-2</v>
      </c>
      <c r="G658" s="178">
        <f t="shared" si="19"/>
        <v>0</v>
      </c>
      <c r="H658" s="178">
        <v>0</v>
      </c>
      <c r="I658" s="178">
        <v>0</v>
      </c>
      <c r="J658" s="201"/>
      <c r="K658" s="202"/>
      <c r="L658" s="201"/>
      <c r="M658" s="201"/>
    </row>
    <row r="659" spans="1:13" s="197" customFormat="1" ht="15.6" x14ac:dyDescent="0.3">
      <c r="A659" s="175">
        <f t="shared" si="20"/>
        <v>5</v>
      </c>
      <c r="B659" s="186">
        <v>45701</v>
      </c>
      <c r="C659" s="177" t="s">
        <v>69</v>
      </c>
      <c r="D659" s="178" t="s">
        <v>58</v>
      </c>
      <c r="E659" s="181">
        <v>8.3333333333333301E-2</v>
      </c>
      <c r="F659" s="181">
        <v>0.125</v>
      </c>
      <c r="G659" s="178">
        <f t="shared" si="19"/>
        <v>0</v>
      </c>
      <c r="H659" s="178">
        <v>0</v>
      </c>
      <c r="I659" s="178">
        <v>0</v>
      </c>
      <c r="J659" s="201"/>
      <c r="K659" s="202"/>
      <c r="L659" s="201"/>
      <c r="M659" s="201"/>
    </row>
    <row r="660" spans="1:13" s="197" customFormat="1" ht="15.6" x14ac:dyDescent="0.3">
      <c r="A660" s="175">
        <f t="shared" si="20"/>
        <v>5</v>
      </c>
      <c r="B660" s="186">
        <v>45701</v>
      </c>
      <c r="C660" s="177" t="s">
        <v>69</v>
      </c>
      <c r="D660" s="178" t="s">
        <v>58</v>
      </c>
      <c r="E660" s="181">
        <v>0.125</v>
      </c>
      <c r="F660" s="181">
        <v>0.16666666666666699</v>
      </c>
      <c r="G660" s="178">
        <f t="shared" si="19"/>
        <v>1</v>
      </c>
      <c r="H660" s="178">
        <v>0</v>
      </c>
      <c r="I660" s="178">
        <v>1</v>
      </c>
      <c r="J660" s="201"/>
      <c r="K660" s="202"/>
      <c r="L660" s="201"/>
      <c r="M660" s="201"/>
    </row>
    <row r="661" spans="1:13" s="197" customFormat="1" ht="15.6" x14ac:dyDescent="0.3">
      <c r="A661" s="175">
        <f t="shared" si="20"/>
        <v>5</v>
      </c>
      <c r="B661" s="186">
        <v>45701</v>
      </c>
      <c r="C661" s="177" t="s">
        <v>69</v>
      </c>
      <c r="D661" s="178" t="s">
        <v>58</v>
      </c>
      <c r="E661" s="181">
        <v>0.16666666666666699</v>
      </c>
      <c r="F661" s="181">
        <v>0.20833333333333301</v>
      </c>
      <c r="G661" s="178">
        <f t="shared" si="19"/>
        <v>15</v>
      </c>
      <c r="H661" s="178">
        <v>15</v>
      </c>
      <c r="I661" s="178">
        <v>0</v>
      </c>
      <c r="J661" s="201"/>
      <c r="K661" s="202"/>
      <c r="L661" s="201"/>
      <c r="M661" s="201"/>
    </row>
    <row r="662" spans="1:13" s="197" customFormat="1" ht="15.6" x14ac:dyDescent="0.3">
      <c r="A662" s="175">
        <f t="shared" si="20"/>
        <v>5</v>
      </c>
      <c r="B662" s="186">
        <v>45701</v>
      </c>
      <c r="C662" s="177" t="s">
        <v>69</v>
      </c>
      <c r="D662" s="178" t="s">
        <v>58</v>
      </c>
      <c r="E662" s="181">
        <v>0.20833333333333301</v>
      </c>
      <c r="F662" s="181">
        <v>0.25</v>
      </c>
      <c r="G662" s="178">
        <f t="shared" si="19"/>
        <v>1</v>
      </c>
      <c r="H662" s="178">
        <v>0</v>
      </c>
      <c r="I662" s="178">
        <v>1</v>
      </c>
      <c r="J662" s="201"/>
      <c r="K662" s="202"/>
      <c r="L662" s="201"/>
      <c r="M662" s="201"/>
    </row>
    <row r="663" spans="1:13" s="197" customFormat="1" ht="15.6" x14ac:dyDescent="0.3">
      <c r="A663" s="175">
        <f t="shared" si="20"/>
        <v>5</v>
      </c>
      <c r="B663" s="186">
        <v>45701</v>
      </c>
      <c r="C663" s="177" t="s">
        <v>69</v>
      </c>
      <c r="D663" s="178" t="s">
        <v>58</v>
      </c>
      <c r="E663" s="181">
        <v>0.25</v>
      </c>
      <c r="F663" s="181">
        <v>0.29166666666666702</v>
      </c>
      <c r="G663" s="178">
        <f t="shared" si="19"/>
        <v>60</v>
      </c>
      <c r="H663" s="178">
        <v>58</v>
      </c>
      <c r="I663" s="178">
        <v>2</v>
      </c>
      <c r="J663" s="201"/>
      <c r="K663" s="202"/>
      <c r="L663" s="201"/>
      <c r="M663" s="201"/>
    </row>
    <row r="664" spans="1:13" s="197" customFormat="1" ht="15.6" x14ac:dyDescent="0.3">
      <c r="A664" s="175">
        <f t="shared" si="20"/>
        <v>5</v>
      </c>
      <c r="B664" s="186">
        <v>45701</v>
      </c>
      <c r="C664" s="177" t="s">
        <v>69</v>
      </c>
      <c r="D664" s="178" t="s">
        <v>58</v>
      </c>
      <c r="E664" s="181">
        <v>0.29166666666666702</v>
      </c>
      <c r="F664" s="181">
        <v>0.33333333333333298</v>
      </c>
      <c r="G664" s="178">
        <f t="shared" si="19"/>
        <v>193</v>
      </c>
      <c r="H664" s="178">
        <v>189</v>
      </c>
      <c r="I664" s="178">
        <v>4</v>
      </c>
      <c r="J664" s="201"/>
      <c r="K664" s="202"/>
      <c r="L664" s="201"/>
      <c r="M664" s="201"/>
    </row>
    <row r="665" spans="1:13" s="197" customFormat="1" ht="15.6" x14ac:dyDescent="0.3">
      <c r="A665" s="175">
        <f t="shared" si="20"/>
        <v>5</v>
      </c>
      <c r="B665" s="186">
        <v>45701</v>
      </c>
      <c r="C665" s="177" t="s">
        <v>69</v>
      </c>
      <c r="D665" s="178" t="s">
        <v>58</v>
      </c>
      <c r="E665" s="181">
        <v>0.33333333333333298</v>
      </c>
      <c r="F665" s="181">
        <v>0.375</v>
      </c>
      <c r="G665" s="178">
        <f t="shared" si="19"/>
        <v>240</v>
      </c>
      <c r="H665" s="178">
        <v>233</v>
      </c>
      <c r="I665" s="178">
        <v>7</v>
      </c>
      <c r="J665" s="201"/>
      <c r="K665" s="202"/>
      <c r="L665" s="201"/>
      <c r="M665" s="201"/>
    </row>
    <row r="666" spans="1:13" s="197" customFormat="1" ht="15.6" x14ac:dyDescent="0.3">
      <c r="A666" s="175">
        <f t="shared" si="20"/>
        <v>5</v>
      </c>
      <c r="B666" s="186">
        <v>45701</v>
      </c>
      <c r="C666" s="177" t="s">
        <v>69</v>
      </c>
      <c r="D666" s="178" t="s">
        <v>58</v>
      </c>
      <c r="E666" s="181">
        <v>0.375</v>
      </c>
      <c r="F666" s="181">
        <v>0.41666666666666702</v>
      </c>
      <c r="G666" s="178">
        <f t="shared" si="19"/>
        <v>196</v>
      </c>
      <c r="H666" s="178">
        <v>189</v>
      </c>
      <c r="I666" s="178">
        <v>7</v>
      </c>
      <c r="J666" s="201"/>
      <c r="K666" s="202"/>
      <c r="L666" s="201"/>
      <c r="M666" s="201"/>
    </row>
    <row r="667" spans="1:13" s="197" customFormat="1" ht="15.6" x14ac:dyDescent="0.3">
      <c r="A667" s="175">
        <f t="shared" si="20"/>
        <v>5</v>
      </c>
      <c r="B667" s="186">
        <v>45701</v>
      </c>
      <c r="C667" s="177" t="s">
        <v>69</v>
      </c>
      <c r="D667" s="178" t="s">
        <v>58</v>
      </c>
      <c r="E667" s="181">
        <v>0.41666666666666702</v>
      </c>
      <c r="F667" s="181">
        <v>0.45833333333333298</v>
      </c>
      <c r="G667" s="178">
        <f t="shared" ref="G667:G730" si="21">H667+I667</f>
        <v>179</v>
      </c>
      <c r="H667" s="178">
        <v>175</v>
      </c>
      <c r="I667" s="178">
        <v>4</v>
      </c>
      <c r="J667" s="201"/>
      <c r="K667" s="202"/>
      <c r="L667" s="201"/>
      <c r="M667" s="201"/>
    </row>
    <row r="668" spans="1:13" s="197" customFormat="1" ht="15.6" x14ac:dyDescent="0.3">
      <c r="A668" s="175">
        <f t="shared" si="20"/>
        <v>5</v>
      </c>
      <c r="B668" s="186">
        <v>45701</v>
      </c>
      <c r="C668" s="177" t="s">
        <v>69</v>
      </c>
      <c r="D668" s="178" t="s">
        <v>58</v>
      </c>
      <c r="E668" s="181">
        <v>0.45833333333333298</v>
      </c>
      <c r="F668" s="181">
        <v>0.5</v>
      </c>
      <c r="G668" s="178">
        <f t="shared" si="21"/>
        <v>199</v>
      </c>
      <c r="H668" s="178">
        <v>189</v>
      </c>
      <c r="I668" s="178">
        <v>10</v>
      </c>
      <c r="J668" s="201"/>
      <c r="K668" s="202"/>
      <c r="L668" s="201"/>
      <c r="M668" s="201"/>
    </row>
    <row r="669" spans="1:13" s="197" customFormat="1" ht="15.6" x14ac:dyDescent="0.3">
      <c r="A669" s="175">
        <f t="shared" si="20"/>
        <v>5</v>
      </c>
      <c r="B669" s="186">
        <v>45701</v>
      </c>
      <c r="C669" s="177" t="s">
        <v>69</v>
      </c>
      <c r="D669" s="178" t="s">
        <v>58</v>
      </c>
      <c r="E669" s="181">
        <v>0.5</v>
      </c>
      <c r="F669" s="181">
        <v>0.54166666666666696</v>
      </c>
      <c r="G669" s="178">
        <f t="shared" si="21"/>
        <v>263</v>
      </c>
      <c r="H669" s="178">
        <v>247</v>
      </c>
      <c r="I669" s="178">
        <v>16</v>
      </c>
      <c r="J669" s="201"/>
      <c r="K669" s="202"/>
      <c r="L669" s="201"/>
      <c r="M669" s="201"/>
    </row>
    <row r="670" spans="1:13" s="197" customFormat="1" ht="15.6" x14ac:dyDescent="0.3">
      <c r="A670" s="175">
        <f t="shared" si="20"/>
        <v>5</v>
      </c>
      <c r="B670" s="186">
        <v>45701</v>
      </c>
      <c r="C670" s="177" t="s">
        <v>69</v>
      </c>
      <c r="D670" s="178" t="s">
        <v>58</v>
      </c>
      <c r="E670" s="181">
        <v>0.54166666666666696</v>
      </c>
      <c r="F670" s="181">
        <v>0.58333333333333304</v>
      </c>
      <c r="G670" s="178">
        <f t="shared" si="21"/>
        <v>142</v>
      </c>
      <c r="H670" s="178">
        <v>131</v>
      </c>
      <c r="I670" s="178">
        <v>11</v>
      </c>
      <c r="J670" s="201"/>
      <c r="K670" s="202"/>
      <c r="L670" s="201"/>
      <c r="M670" s="201"/>
    </row>
    <row r="671" spans="1:13" s="197" customFormat="1" ht="15.6" x14ac:dyDescent="0.3">
      <c r="A671" s="175">
        <f t="shared" si="20"/>
        <v>5</v>
      </c>
      <c r="B671" s="186">
        <v>45701</v>
      </c>
      <c r="C671" s="177" t="s">
        <v>69</v>
      </c>
      <c r="D671" s="178" t="s">
        <v>58</v>
      </c>
      <c r="E671" s="181">
        <v>0.58333333333333304</v>
      </c>
      <c r="F671" s="181">
        <v>0.625</v>
      </c>
      <c r="G671" s="178">
        <f t="shared" si="21"/>
        <v>181</v>
      </c>
      <c r="H671" s="178">
        <v>174</v>
      </c>
      <c r="I671" s="178">
        <v>7</v>
      </c>
      <c r="J671" s="201"/>
      <c r="K671" s="202"/>
      <c r="L671" s="201"/>
      <c r="M671" s="201"/>
    </row>
    <row r="672" spans="1:13" s="197" customFormat="1" ht="15.6" x14ac:dyDescent="0.3">
      <c r="A672" s="175">
        <f t="shared" si="20"/>
        <v>5</v>
      </c>
      <c r="B672" s="186">
        <v>45701</v>
      </c>
      <c r="C672" s="177" t="s">
        <v>69</v>
      </c>
      <c r="D672" s="178" t="s">
        <v>58</v>
      </c>
      <c r="E672" s="181">
        <v>0.625</v>
      </c>
      <c r="F672" s="181">
        <v>0.66666666666666696</v>
      </c>
      <c r="G672" s="178">
        <f t="shared" si="21"/>
        <v>65</v>
      </c>
      <c r="H672" s="178">
        <v>58</v>
      </c>
      <c r="I672" s="178">
        <v>7</v>
      </c>
      <c r="J672" s="201"/>
      <c r="K672" s="202"/>
      <c r="L672" s="201"/>
      <c r="M672" s="201"/>
    </row>
    <row r="673" spans="1:13" s="197" customFormat="1" ht="15.6" x14ac:dyDescent="0.3">
      <c r="A673" s="175">
        <f t="shared" si="20"/>
        <v>5</v>
      </c>
      <c r="B673" s="186">
        <v>45701</v>
      </c>
      <c r="C673" s="177" t="s">
        <v>69</v>
      </c>
      <c r="D673" s="178" t="s">
        <v>58</v>
      </c>
      <c r="E673" s="181">
        <v>0.66666666666666696</v>
      </c>
      <c r="F673" s="181">
        <v>0.70833333333333304</v>
      </c>
      <c r="G673" s="178">
        <f t="shared" si="21"/>
        <v>66</v>
      </c>
      <c r="H673" s="178">
        <v>59</v>
      </c>
      <c r="I673" s="178">
        <v>7</v>
      </c>
      <c r="J673" s="201"/>
      <c r="K673" s="202"/>
      <c r="L673" s="201"/>
      <c r="M673" s="201"/>
    </row>
    <row r="674" spans="1:13" s="197" customFormat="1" ht="15.6" x14ac:dyDescent="0.3">
      <c r="A674" s="175">
        <f t="shared" si="20"/>
        <v>5</v>
      </c>
      <c r="B674" s="186">
        <v>45701</v>
      </c>
      <c r="C674" s="177" t="s">
        <v>69</v>
      </c>
      <c r="D674" s="178" t="s">
        <v>58</v>
      </c>
      <c r="E674" s="181">
        <v>0.70833333333333304</v>
      </c>
      <c r="F674" s="181">
        <v>0.75</v>
      </c>
      <c r="G674" s="178">
        <f t="shared" si="21"/>
        <v>197</v>
      </c>
      <c r="H674" s="178">
        <v>189</v>
      </c>
      <c r="I674" s="178">
        <v>8</v>
      </c>
      <c r="J674" s="201"/>
      <c r="K674" s="202"/>
      <c r="L674" s="201"/>
      <c r="M674" s="201"/>
    </row>
    <row r="675" spans="1:13" s="197" customFormat="1" ht="15.6" x14ac:dyDescent="0.3">
      <c r="A675" s="175">
        <f t="shared" si="20"/>
        <v>5</v>
      </c>
      <c r="B675" s="186">
        <v>45701</v>
      </c>
      <c r="C675" s="177" t="s">
        <v>69</v>
      </c>
      <c r="D675" s="178" t="s">
        <v>58</v>
      </c>
      <c r="E675" s="181">
        <v>0.75</v>
      </c>
      <c r="F675" s="181">
        <v>0.79166666666666696</v>
      </c>
      <c r="G675" s="178">
        <f t="shared" si="21"/>
        <v>56</v>
      </c>
      <c r="H675" s="178">
        <v>44</v>
      </c>
      <c r="I675" s="178">
        <v>12</v>
      </c>
      <c r="J675" s="201"/>
      <c r="K675" s="202"/>
      <c r="L675" s="201"/>
      <c r="M675" s="201"/>
    </row>
    <row r="676" spans="1:13" s="197" customFormat="1" ht="15.6" x14ac:dyDescent="0.3">
      <c r="A676" s="175">
        <f t="shared" si="20"/>
        <v>5</v>
      </c>
      <c r="B676" s="186">
        <v>45701</v>
      </c>
      <c r="C676" s="177" t="s">
        <v>69</v>
      </c>
      <c r="D676" s="178" t="s">
        <v>58</v>
      </c>
      <c r="E676" s="181">
        <v>0.79166666666666696</v>
      </c>
      <c r="F676" s="181">
        <v>0.83333333333333304</v>
      </c>
      <c r="G676" s="178">
        <f t="shared" si="21"/>
        <v>78</v>
      </c>
      <c r="H676" s="178">
        <v>73</v>
      </c>
      <c r="I676" s="178">
        <v>5</v>
      </c>
      <c r="J676" s="201"/>
      <c r="K676" s="202"/>
      <c r="L676" s="201"/>
      <c r="M676" s="201"/>
    </row>
    <row r="677" spans="1:13" s="197" customFormat="1" ht="15.6" x14ac:dyDescent="0.3">
      <c r="A677" s="175">
        <f t="shared" si="20"/>
        <v>5</v>
      </c>
      <c r="B677" s="186">
        <v>45701</v>
      </c>
      <c r="C677" s="177" t="s">
        <v>69</v>
      </c>
      <c r="D677" s="178" t="s">
        <v>58</v>
      </c>
      <c r="E677" s="181">
        <v>0.83333333333333304</v>
      </c>
      <c r="F677" s="181">
        <v>0.875</v>
      </c>
      <c r="G677" s="178">
        <f t="shared" si="21"/>
        <v>61</v>
      </c>
      <c r="H677" s="178">
        <v>58</v>
      </c>
      <c r="I677" s="178">
        <v>3</v>
      </c>
      <c r="J677" s="201"/>
      <c r="K677" s="202"/>
      <c r="L677" s="201"/>
      <c r="M677" s="201"/>
    </row>
    <row r="678" spans="1:13" s="197" customFormat="1" ht="15.6" x14ac:dyDescent="0.3">
      <c r="A678" s="175">
        <f t="shared" si="20"/>
        <v>5</v>
      </c>
      <c r="B678" s="186">
        <v>45701</v>
      </c>
      <c r="C678" s="177" t="s">
        <v>69</v>
      </c>
      <c r="D678" s="178" t="s">
        <v>58</v>
      </c>
      <c r="E678" s="181">
        <v>0.875</v>
      </c>
      <c r="F678" s="181">
        <v>0.91666666666666696</v>
      </c>
      <c r="G678" s="178">
        <f t="shared" si="21"/>
        <v>1</v>
      </c>
      <c r="H678" s="178">
        <v>0</v>
      </c>
      <c r="I678" s="178">
        <v>1</v>
      </c>
      <c r="J678" s="201"/>
      <c r="K678" s="202"/>
      <c r="L678" s="201"/>
      <c r="M678" s="201"/>
    </row>
    <row r="679" spans="1:13" s="197" customFormat="1" ht="15.6" x14ac:dyDescent="0.3">
      <c r="A679" s="175">
        <f t="shared" si="20"/>
        <v>5</v>
      </c>
      <c r="B679" s="186">
        <v>45701</v>
      </c>
      <c r="C679" s="177" t="s">
        <v>69</v>
      </c>
      <c r="D679" s="178" t="s">
        <v>58</v>
      </c>
      <c r="E679" s="181">
        <v>0.91666666666666696</v>
      </c>
      <c r="F679" s="181">
        <v>0.95833333333333304</v>
      </c>
      <c r="G679" s="178">
        <f t="shared" si="21"/>
        <v>3</v>
      </c>
      <c r="H679" s="178">
        <v>0</v>
      </c>
      <c r="I679" s="178">
        <v>3</v>
      </c>
      <c r="J679" s="201"/>
      <c r="K679" s="202"/>
      <c r="L679" s="201"/>
      <c r="M679" s="201"/>
    </row>
    <row r="680" spans="1:13" s="197" customFormat="1" ht="15.6" x14ac:dyDescent="0.3">
      <c r="A680" s="175">
        <f t="shared" si="20"/>
        <v>5</v>
      </c>
      <c r="B680" s="186">
        <v>45701</v>
      </c>
      <c r="C680" s="177" t="s">
        <v>69</v>
      </c>
      <c r="D680" s="178" t="s">
        <v>58</v>
      </c>
      <c r="E680" s="181">
        <v>0.95833333333333304</v>
      </c>
      <c r="F680" s="181">
        <v>0</v>
      </c>
      <c r="G680" s="178">
        <f t="shared" si="21"/>
        <v>16</v>
      </c>
      <c r="H680" s="178">
        <v>15</v>
      </c>
      <c r="I680" s="178">
        <v>1</v>
      </c>
      <c r="J680" s="201"/>
      <c r="K680" s="202"/>
      <c r="L680" s="201"/>
      <c r="M680" s="201"/>
    </row>
    <row r="681" spans="1:13" s="197" customFormat="1" ht="15.6" x14ac:dyDescent="0.3">
      <c r="A681" s="200">
        <f t="shared" si="20"/>
        <v>6</v>
      </c>
      <c r="B681" s="160">
        <v>45702</v>
      </c>
      <c r="C681" s="203" t="s">
        <v>69</v>
      </c>
      <c r="D681" s="194" t="s">
        <v>58</v>
      </c>
      <c r="E681" s="193">
        <v>0</v>
      </c>
      <c r="F681" s="193">
        <v>4.1666666666666699E-2</v>
      </c>
      <c r="G681" s="192">
        <f t="shared" si="21"/>
        <v>0</v>
      </c>
      <c r="H681" s="194">
        <v>0</v>
      </c>
      <c r="I681" s="194">
        <v>0</v>
      </c>
      <c r="J681" s="201"/>
      <c r="K681" s="202"/>
      <c r="L681" s="201"/>
      <c r="M681" s="201"/>
    </row>
    <row r="682" spans="1:13" s="197" customFormat="1" ht="15.6" x14ac:dyDescent="0.3">
      <c r="A682" s="200">
        <f t="shared" si="20"/>
        <v>6</v>
      </c>
      <c r="B682" s="160">
        <v>45702</v>
      </c>
      <c r="C682" s="203" t="s">
        <v>69</v>
      </c>
      <c r="D682" s="194" t="s">
        <v>58</v>
      </c>
      <c r="E682" s="195">
        <v>4.1666666666666699E-2</v>
      </c>
      <c r="F682" s="195">
        <v>8.3333333333333301E-2</v>
      </c>
      <c r="G682" s="192">
        <f t="shared" si="21"/>
        <v>0</v>
      </c>
      <c r="H682" s="194">
        <v>0</v>
      </c>
      <c r="I682" s="194">
        <v>0</v>
      </c>
      <c r="J682" s="201"/>
      <c r="K682" s="202"/>
      <c r="L682" s="201"/>
      <c r="M682" s="201"/>
    </row>
    <row r="683" spans="1:13" s="197" customFormat="1" ht="15.6" x14ac:dyDescent="0.3">
      <c r="A683" s="200">
        <f t="shared" si="20"/>
        <v>6</v>
      </c>
      <c r="B683" s="160">
        <v>45702</v>
      </c>
      <c r="C683" s="203" t="s">
        <v>69</v>
      </c>
      <c r="D683" s="194" t="s">
        <v>58</v>
      </c>
      <c r="E683" s="195">
        <v>8.3333333333333301E-2</v>
      </c>
      <c r="F683" s="195">
        <v>0.125</v>
      </c>
      <c r="G683" s="192">
        <f t="shared" si="21"/>
        <v>0</v>
      </c>
      <c r="H683" s="194">
        <v>0</v>
      </c>
      <c r="I683" s="194">
        <v>0</v>
      </c>
      <c r="J683" s="201"/>
      <c r="K683" s="202"/>
      <c r="L683" s="201"/>
      <c r="M683" s="201"/>
    </row>
    <row r="684" spans="1:13" s="197" customFormat="1" ht="15.6" x14ac:dyDescent="0.3">
      <c r="A684" s="200">
        <f t="shared" si="20"/>
        <v>6</v>
      </c>
      <c r="B684" s="160">
        <v>45702</v>
      </c>
      <c r="C684" s="203" t="s">
        <v>69</v>
      </c>
      <c r="D684" s="194" t="s">
        <v>58</v>
      </c>
      <c r="E684" s="195">
        <v>0.125</v>
      </c>
      <c r="F684" s="195">
        <v>0.16666666666666699</v>
      </c>
      <c r="G684" s="192">
        <f t="shared" si="21"/>
        <v>0</v>
      </c>
      <c r="H684" s="194">
        <v>0</v>
      </c>
      <c r="I684" s="194">
        <v>0</v>
      </c>
      <c r="J684" s="201"/>
      <c r="K684" s="202"/>
      <c r="L684" s="201"/>
      <c r="M684" s="201"/>
    </row>
    <row r="685" spans="1:13" s="197" customFormat="1" ht="15.6" x14ac:dyDescent="0.3">
      <c r="A685" s="200">
        <f t="shared" si="20"/>
        <v>6</v>
      </c>
      <c r="B685" s="160">
        <v>45702</v>
      </c>
      <c r="C685" s="203" t="s">
        <v>69</v>
      </c>
      <c r="D685" s="194" t="s">
        <v>58</v>
      </c>
      <c r="E685" s="195">
        <v>0.16666666666666699</v>
      </c>
      <c r="F685" s="195">
        <v>0.20833333333333301</v>
      </c>
      <c r="G685" s="192">
        <f t="shared" si="21"/>
        <v>0</v>
      </c>
      <c r="H685" s="194">
        <v>0</v>
      </c>
      <c r="I685" s="194">
        <v>0</v>
      </c>
      <c r="J685" s="201"/>
      <c r="K685" s="202"/>
      <c r="L685" s="201"/>
      <c r="M685" s="201"/>
    </row>
    <row r="686" spans="1:13" s="197" customFormat="1" ht="15.6" x14ac:dyDescent="0.3">
      <c r="A686" s="200">
        <f t="shared" si="20"/>
        <v>6</v>
      </c>
      <c r="B686" s="160">
        <v>45702</v>
      </c>
      <c r="C686" s="203" t="s">
        <v>69</v>
      </c>
      <c r="D686" s="194" t="s">
        <v>58</v>
      </c>
      <c r="E686" s="195">
        <v>0.20833333333333301</v>
      </c>
      <c r="F686" s="195">
        <v>0.25</v>
      </c>
      <c r="G686" s="192">
        <f t="shared" si="21"/>
        <v>1</v>
      </c>
      <c r="H686" s="194">
        <v>0</v>
      </c>
      <c r="I686" s="194">
        <v>1</v>
      </c>
      <c r="J686" s="201"/>
      <c r="K686" s="202"/>
      <c r="L686" s="201"/>
      <c r="M686" s="201"/>
    </row>
    <row r="687" spans="1:13" s="197" customFormat="1" ht="15.6" x14ac:dyDescent="0.3">
      <c r="A687" s="200">
        <f t="shared" si="20"/>
        <v>6</v>
      </c>
      <c r="B687" s="160">
        <v>45702</v>
      </c>
      <c r="C687" s="203" t="s">
        <v>69</v>
      </c>
      <c r="D687" s="194" t="s">
        <v>58</v>
      </c>
      <c r="E687" s="195">
        <v>0.25</v>
      </c>
      <c r="F687" s="195">
        <v>0.29166666666666702</v>
      </c>
      <c r="G687" s="192">
        <f t="shared" si="21"/>
        <v>34</v>
      </c>
      <c r="H687" s="194">
        <v>30</v>
      </c>
      <c r="I687" s="194">
        <v>4</v>
      </c>
      <c r="J687" s="201"/>
      <c r="K687" s="202"/>
      <c r="L687" s="201"/>
      <c r="M687" s="201"/>
    </row>
    <row r="688" spans="1:13" s="197" customFormat="1" ht="15.6" x14ac:dyDescent="0.3">
      <c r="A688" s="200">
        <f t="shared" si="20"/>
        <v>6</v>
      </c>
      <c r="B688" s="160">
        <v>45702</v>
      </c>
      <c r="C688" s="203" t="s">
        <v>69</v>
      </c>
      <c r="D688" s="194" t="s">
        <v>58</v>
      </c>
      <c r="E688" s="195">
        <v>0.29166666666666702</v>
      </c>
      <c r="F688" s="195">
        <v>0.33333333333333298</v>
      </c>
      <c r="G688" s="192">
        <f t="shared" si="21"/>
        <v>137</v>
      </c>
      <c r="H688" s="194">
        <v>131</v>
      </c>
      <c r="I688" s="194">
        <v>6</v>
      </c>
      <c r="J688" s="201"/>
      <c r="K688" s="202"/>
      <c r="L688" s="201"/>
      <c r="M688" s="201"/>
    </row>
    <row r="689" spans="1:13" s="197" customFormat="1" ht="15.6" x14ac:dyDescent="0.3">
      <c r="A689" s="200">
        <f t="shared" si="20"/>
        <v>6</v>
      </c>
      <c r="B689" s="160">
        <v>45702</v>
      </c>
      <c r="C689" s="203" t="s">
        <v>69</v>
      </c>
      <c r="D689" s="194" t="s">
        <v>58</v>
      </c>
      <c r="E689" s="195">
        <v>0.33333333333333298</v>
      </c>
      <c r="F689" s="195">
        <v>0.375</v>
      </c>
      <c r="G689" s="192">
        <f t="shared" si="21"/>
        <v>124</v>
      </c>
      <c r="H689" s="194">
        <v>116</v>
      </c>
      <c r="I689" s="194">
        <v>8</v>
      </c>
      <c r="J689" s="201"/>
      <c r="K689" s="202"/>
      <c r="L689" s="201"/>
      <c r="M689" s="201"/>
    </row>
    <row r="690" spans="1:13" s="197" customFormat="1" ht="15.6" x14ac:dyDescent="0.3">
      <c r="A690" s="200">
        <f t="shared" si="20"/>
        <v>6</v>
      </c>
      <c r="B690" s="160">
        <v>45702</v>
      </c>
      <c r="C690" s="203" t="s">
        <v>69</v>
      </c>
      <c r="D690" s="194" t="s">
        <v>58</v>
      </c>
      <c r="E690" s="195">
        <v>0.375</v>
      </c>
      <c r="F690" s="195">
        <v>0.41666666666666702</v>
      </c>
      <c r="G690" s="192">
        <f t="shared" si="21"/>
        <v>93</v>
      </c>
      <c r="H690" s="194">
        <v>87</v>
      </c>
      <c r="I690" s="194">
        <v>6</v>
      </c>
      <c r="J690" s="201"/>
      <c r="K690" s="202"/>
      <c r="L690" s="201"/>
      <c r="M690" s="201"/>
    </row>
    <row r="691" spans="1:13" s="197" customFormat="1" ht="15.6" x14ac:dyDescent="0.3">
      <c r="A691" s="200">
        <f t="shared" si="20"/>
        <v>6</v>
      </c>
      <c r="B691" s="160">
        <v>45702</v>
      </c>
      <c r="C691" s="203" t="s">
        <v>69</v>
      </c>
      <c r="D691" s="194" t="s">
        <v>58</v>
      </c>
      <c r="E691" s="195">
        <v>0.41666666666666702</v>
      </c>
      <c r="F691" s="195">
        <v>0.45833333333333298</v>
      </c>
      <c r="G691" s="192">
        <f t="shared" si="21"/>
        <v>196</v>
      </c>
      <c r="H691" s="194">
        <v>189</v>
      </c>
      <c r="I691" s="194">
        <v>7</v>
      </c>
      <c r="J691" s="201"/>
      <c r="K691" s="202"/>
      <c r="L691" s="201"/>
      <c r="M691" s="201"/>
    </row>
    <row r="692" spans="1:13" s="197" customFormat="1" ht="15.6" x14ac:dyDescent="0.3">
      <c r="A692" s="200">
        <f t="shared" si="20"/>
        <v>6</v>
      </c>
      <c r="B692" s="160">
        <v>45702</v>
      </c>
      <c r="C692" s="203" t="s">
        <v>69</v>
      </c>
      <c r="D692" s="194" t="s">
        <v>58</v>
      </c>
      <c r="E692" s="195">
        <v>0.45833333333333298</v>
      </c>
      <c r="F692" s="195">
        <v>0.5</v>
      </c>
      <c r="G692" s="192">
        <f t="shared" si="21"/>
        <v>95</v>
      </c>
      <c r="H692" s="194">
        <v>88</v>
      </c>
      <c r="I692" s="194">
        <v>7</v>
      </c>
      <c r="J692" s="201"/>
      <c r="K692" s="202"/>
      <c r="L692" s="201"/>
      <c r="M692" s="201"/>
    </row>
    <row r="693" spans="1:13" s="197" customFormat="1" ht="15.6" x14ac:dyDescent="0.3">
      <c r="A693" s="200">
        <f t="shared" si="20"/>
        <v>6</v>
      </c>
      <c r="B693" s="160">
        <v>45702</v>
      </c>
      <c r="C693" s="203" t="s">
        <v>69</v>
      </c>
      <c r="D693" s="194" t="s">
        <v>58</v>
      </c>
      <c r="E693" s="195">
        <v>0.5</v>
      </c>
      <c r="F693" s="195">
        <v>0.54166666666666696</v>
      </c>
      <c r="G693" s="192">
        <f t="shared" si="21"/>
        <v>112</v>
      </c>
      <c r="H693" s="194">
        <v>102</v>
      </c>
      <c r="I693" s="194">
        <v>10</v>
      </c>
      <c r="J693" s="201"/>
      <c r="K693" s="202"/>
      <c r="L693" s="201"/>
      <c r="M693" s="201"/>
    </row>
    <row r="694" spans="1:13" s="197" customFormat="1" ht="15.6" x14ac:dyDescent="0.3">
      <c r="A694" s="200">
        <f t="shared" si="20"/>
        <v>6</v>
      </c>
      <c r="B694" s="160">
        <v>45702</v>
      </c>
      <c r="C694" s="203" t="s">
        <v>69</v>
      </c>
      <c r="D694" s="194" t="s">
        <v>58</v>
      </c>
      <c r="E694" s="195">
        <v>0.54166666666666696</v>
      </c>
      <c r="F694" s="195">
        <v>0.58333333333333304</v>
      </c>
      <c r="G694" s="192">
        <f t="shared" si="21"/>
        <v>52</v>
      </c>
      <c r="H694" s="194">
        <v>44</v>
      </c>
      <c r="I694" s="194">
        <v>8</v>
      </c>
      <c r="J694" s="201"/>
      <c r="K694" s="202"/>
      <c r="L694" s="201"/>
      <c r="M694" s="201"/>
    </row>
    <row r="695" spans="1:13" s="197" customFormat="1" ht="15.6" x14ac:dyDescent="0.3">
      <c r="A695" s="200">
        <f t="shared" si="20"/>
        <v>6</v>
      </c>
      <c r="B695" s="160">
        <v>45702</v>
      </c>
      <c r="C695" s="203" t="s">
        <v>69</v>
      </c>
      <c r="D695" s="194" t="s">
        <v>58</v>
      </c>
      <c r="E695" s="195">
        <v>0.58333333333333304</v>
      </c>
      <c r="F695" s="195">
        <v>0.625</v>
      </c>
      <c r="G695" s="192">
        <f t="shared" si="21"/>
        <v>93</v>
      </c>
      <c r="H695" s="194">
        <v>88</v>
      </c>
      <c r="I695" s="194">
        <v>5</v>
      </c>
      <c r="J695" s="201"/>
      <c r="K695" s="202"/>
      <c r="L695" s="201"/>
      <c r="M695" s="201"/>
    </row>
    <row r="696" spans="1:13" s="197" customFormat="1" ht="15.6" x14ac:dyDescent="0.3">
      <c r="A696" s="200">
        <f t="shared" si="20"/>
        <v>6</v>
      </c>
      <c r="B696" s="160">
        <v>45702</v>
      </c>
      <c r="C696" s="203" t="s">
        <v>69</v>
      </c>
      <c r="D696" s="194" t="s">
        <v>58</v>
      </c>
      <c r="E696" s="195">
        <v>0.625</v>
      </c>
      <c r="F696" s="195">
        <v>0.66666666666666696</v>
      </c>
      <c r="G696" s="192">
        <f t="shared" si="21"/>
        <v>61</v>
      </c>
      <c r="H696" s="194">
        <v>58</v>
      </c>
      <c r="I696" s="194">
        <v>3</v>
      </c>
      <c r="J696" s="201"/>
      <c r="K696" s="202"/>
      <c r="L696" s="201"/>
      <c r="M696" s="201"/>
    </row>
    <row r="697" spans="1:13" s="197" customFormat="1" ht="15.6" x14ac:dyDescent="0.3">
      <c r="A697" s="200">
        <f t="shared" si="20"/>
        <v>6</v>
      </c>
      <c r="B697" s="160">
        <v>45702</v>
      </c>
      <c r="C697" s="203" t="s">
        <v>69</v>
      </c>
      <c r="D697" s="194" t="s">
        <v>58</v>
      </c>
      <c r="E697" s="195">
        <v>0.66666666666666696</v>
      </c>
      <c r="F697" s="195">
        <v>0.70833333333333304</v>
      </c>
      <c r="G697" s="192">
        <f t="shared" si="21"/>
        <v>63</v>
      </c>
      <c r="H697" s="194">
        <v>58</v>
      </c>
      <c r="I697" s="194">
        <v>5</v>
      </c>
      <c r="J697" s="201"/>
      <c r="K697" s="202"/>
      <c r="L697" s="201"/>
      <c r="M697" s="201"/>
    </row>
    <row r="698" spans="1:13" s="197" customFormat="1" ht="15.6" x14ac:dyDescent="0.3">
      <c r="A698" s="200">
        <f t="shared" ref="A698:A874" si="22">WEEKDAY(B698)</f>
        <v>6</v>
      </c>
      <c r="B698" s="160">
        <v>45702</v>
      </c>
      <c r="C698" s="203" t="s">
        <v>69</v>
      </c>
      <c r="D698" s="194" t="s">
        <v>58</v>
      </c>
      <c r="E698" s="195">
        <v>0.70833333333333304</v>
      </c>
      <c r="F698" s="195">
        <v>0.75</v>
      </c>
      <c r="G698" s="192">
        <f t="shared" si="21"/>
        <v>33</v>
      </c>
      <c r="H698" s="194">
        <v>29</v>
      </c>
      <c r="I698" s="194">
        <v>4</v>
      </c>
      <c r="J698" s="201"/>
      <c r="K698" s="202"/>
      <c r="L698" s="201"/>
      <c r="M698" s="201"/>
    </row>
    <row r="699" spans="1:13" s="197" customFormat="1" ht="15.6" x14ac:dyDescent="0.3">
      <c r="A699" s="200">
        <f t="shared" si="22"/>
        <v>6</v>
      </c>
      <c r="B699" s="160">
        <v>45702</v>
      </c>
      <c r="C699" s="203" t="s">
        <v>69</v>
      </c>
      <c r="D699" s="194" t="s">
        <v>58</v>
      </c>
      <c r="E699" s="195">
        <v>0.75</v>
      </c>
      <c r="F699" s="195">
        <v>0.79166666666666696</v>
      </c>
      <c r="G699" s="192">
        <f t="shared" si="21"/>
        <v>34</v>
      </c>
      <c r="H699" s="194">
        <v>29</v>
      </c>
      <c r="I699" s="194">
        <v>5</v>
      </c>
      <c r="J699" s="201"/>
      <c r="K699" s="202"/>
      <c r="L699" s="201"/>
      <c r="M699" s="201"/>
    </row>
    <row r="700" spans="1:13" s="197" customFormat="1" ht="15.6" x14ac:dyDescent="0.3">
      <c r="A700" s="200">
        <f t="shared" si="22"/>
        <v>6</v>
      </c>
      <c r="B700" s="160">
        <v>45702</v>
      </c>
      <c r="C700" s="203" t="s">
        <v>69</v>
      </c>
      <c r="D700" s="194" t="s">
        <v>58</v>
      </c>
      <c r="E700" s="195">
        <v>0.79166666666666696</v>
      </c>
      <c r="F700" s="195">
        <v>0.83333333333333304</v>
      </c>
      <c r="G700" s="192">
        <f t="shared" si="21"/>
        <v>18</v>
      </c>
      <c r="H700" s="194">
        <v>15</v>
      </c>
      <c r="I700" s="194">
        <v>3</v>
      </c>
      <c r="J700" s="201"/>
      <c r="K700" s="202"/>
      <c r="L700" s="201"/>
      <c r="M700" s="201"/>
    </row>
    <row r="701" spans="1:13" s="197" customFormat="1" ht="15.6" x14ac:dyDescent="0.3">
      <c r="A701" s="200">
        <f t="shared" si="22"/>
        <v>6</v>
      </c>
      <c r="B701" s="160">
        <v>45702</v>
      </c>
      <c r="C701" s="203" t="s">
        <v>69</v>
      </c>
      <c r="D701" s="194" t="s">
        <v>58</v>
      </c>
      <c r="E701" s="195">
        <v>0.83333333333333304</v>
      </c>
      <c r="F701" s="195">
        <v>0.875</v>
      </c>
      <c r="G701" s="192">
        <f t="shared" si="21"/>
        <v>16</v>
      </c>
      <c r="H701" s="194">
        <v>15</v>
      </c>
      <c r="I701" s="194">
        <v>1</v>
      </c>
      <c r="J701" s="201"/>
      <c r="K701" s="202"/>
      <c r="L701" s="201"/>
      <c r="M701" s="201"/>
    </row>
    <row r="702" spans="1:13" s="197" customFormat="1" ht="15.6" x14ac:dyDescent="0.3">
      <c r="A702" s="200">
        <f t="shared" si="22"/>
        <v>6</v>
      </c>
      <c r="B702" s="160">
        <v>45702</v>
      </c>
      <c r="C702" s="203" t="s">
        <v>69</v>
      </c>
      <c r="D702" s="194" t="s">
        <v>58</v>
      </c>
      <c r="E702" s="195">
        <v>0.875</v>
      </c>
      <c r="F702" s="195">
        <v>0.91666666666666696</v>
      </c>
      <c r="G702" s="192">
        <f t="shared" si="21"/>
        <v>2</v>
      </c>
      <c r="H702" s="194">
        <v>0</v>
      </c>
      <c r="I702" s="194">
        <v>2</v>
      </c>
      <c r="J702" s="201"/>
      <c r="K702" s="202"/>
      <c r="L702" s="201"/>
      <c r="M702" s="201"/>
    </row>
    <row r="703" spans="1:13" s="197" customFormat="1" ht="15.6" x14ac:dyDescent="0.3">
      <c r="A703" s="200">
        <f t="shared" si="22"/>
        <v>6</v>
      </c>
      <c r="B703" s="160">
        <v>45702</v>
      </c>
      <c r="C703" s="203" t="s">
        <v>69</v>
      </c>
      <c r="D703" s="194" t="s">
        <v>58</v>
      </c>
      <c r="E703" s="195">
        <v>0.91666666666666696</v>
      </c>
      <c r="F703" s="195">
        <v>0.95833333333333304</v>
      </c>
      <c r="G703" s="192">
        <f t="shared" si="21"/>
        <v>3</v>
      </c>
      <c r="H703" s="194">
        <v>0</v>
      </c>
      <c r="I703" s="194">
        <v>3</v>
      </c>
      <c r="J703" s="201"/>
      <c r="K703" s="202"/>
      <c r="L703" s="201"/>
      <c r="M703" s="201"/>
    </row>
    <row r="704" spans="1:13" s="197" customFormat="1" ht="15.6" x14ac:dyDescent="0.3">
      <c r="A704" s="200">
        <f t="shared" si="22"/>
        <v>6</v>
      </c>
      <c r="B704" s="160">
        <v>45702</v>
      </c>
      <c r="C704" s="203" t="s">
        <v>69</v>
      </c>
      <c r="D704" s="194" t="s">
        <v>58</v>
      </c>
      <c r="E704" s="195">
        <v>0.95833333333333304</v>
      </c>
      <c r="F704" s="195">
        <v>0</v>
      </c>
      <c r="G704" s="192">
        <f t="shared" si="21"/>
        <v>15</v>
      </c>
      <c r="H704" s="194">
        <v>15</v>
      </c>
      <c r="I704" s="194">
        <v>0</v>
      </c>
      <c r="J704" s="201"/>
      <c r="K704" s="202"/>
      <c r="L704" s="201"/>
      <c r="M704" s="201"/>
    </row>
    <row r="705" spans="1:13" s="197" customFormat="1" ht="15.6" x14ac:dyDescent="0.3">
      <c r="A705" s="175">
        <f t="shared" si="22"/>
        <v>7</v>
      </c>
      <c r="B705" s="176">
        <v>45703</v>
      </c>
      <c r="C705" s="177" t="s">
        <v>69</v>
      </c>
      <c r="D705" s="178" t="s">
        <v>58</v>
      </c>
      <c r="E705" s="179">
        <v>0</v>
      </c>
      <c r="F705" s="179">
        <v>4.1666666666666699E-2</v>
      </c>
      <c r="G705" s="178">
        <f t="shared" si="21"/>
        <v>16</v>
      </c>
      <c r="H705" s="180">
        <v>15</v>
      </c>
      <c r="I705" s="180">
        <v>1</v>
      </c>
      <c r="J705" s="201"/>
      <c r="K705" s="202"/>
      <c r="L705" s="201"/>
      <c r="M705" s="201"/>
    </row>
    <row r="706" spans="1:13" s="197" customFormat="1" ht="15.6" x14ac:dyDescent="0.3">
      <c r="A706" s="175">
        <f t="shared" si="22"/>
        <v>7</v>
      </c>
      <c r="B706" s="176">
        <v>45703</v>
      </c>
      <c r="C706" s="177" t="s">
        <v>69</v>
      </c>
      <c r="D706" s="178" t="s">
        <v>58</v>
      </c>
      <c r="E706" s="179">
        <v>4.1666666666666699E-2</v>
      </c>
      <c r="F706" s="179">
        <v>8.3333333333333301E-2</v>
      </c>
      <c r="G706" s="178">
        <f t="shared" si="21"/>
        <v>0</v>
      </c>
      <c r="H706" s="178">
        <v>0</v>
      </c>
      <c r="I706" s="178">
        <v>0</v>
      </c>
      <c r="J706" s="201"/>
      <c r="K706" s="202"/>
      <c r="L706" s="201"/>
      <c r="M706" s="201"/>
    </row>
    <row r="707" spans="1:13" s="197" customFormat="1" ht="15.6" x14ac:dyDescent="0.3">
      <c r="A707" s="175">
        <f t="shared" si="22"/>
        <v>7</v>
      </c>
      <c r="B707" s="176">
        <v>45703</v>
      </c>
      <c r="C707" s="177" t="s">
        <v>69</v>
      </c>
      <c r="D707" s="178" t="s">
        <v>58</v>
      </c>
      <c r="E707" s="179">
        <v>8.3333333333333301E-2</v>
      </c>
      <c r="F707" s="179">
        <v>0.125</v>
      </c>
      <c r="G707" s="178">
        <f t="shared" si="21"/>
        <v>16</v>
      </c>
      <c r="H707" s="178">
        <v>15</v>
      </c>
      <c r="I707" s="178">
        <v>1</v>
      </c>
      <c r="J707" s="201"/>
      <c r="K707" s="202"/>
      <c r="L707" s="201"/>
      <c r="M707" s="201"/>
    </row>
    <row r="708" spans="1:13" s="197" customFormat="1" ht="15.6" x14ac:dyDescent="0.3">
      <c r="A708" s="175">
        <f t="shared" si="22"/>
        <v>7</v>
      </c>
      <c r="B708" s="176">
        <v>45703</v>
      </c>
      <c r="C708" s="177" t="s">
        <v>69</v>
      </c>
      <c r="D708" s="178" t="s">
        <v>58</v>
      </c>
      <c r="E708" s="179">
        <v>0.125</v>
      </c>
      <c r="F708" s="179">
        <v>0.16666666666666699</v>
      </c>
      <c r="G708" s="178">
        <f t="shared" si="21"/>
        <v>1</v>
      </c>
      <c r="H708" s="178">
        <v>0</v>
      </c>
      <c r="I708" s="178">
        <v>1</v>
      </c>
      <c r="J708" s="201"/>
      <c r="K708" s="202"/>
      <c r="L708" s="201"/>
      <c r="M708" s="201"/>
    </row>
    <row r="709" spans="1:13" s="197" customFormat="1" ht="15.6" x14ac:dyDescent="0.3">
      <c r="A709" s="175">
        <f t="shared" si="22"/>
        <v>7</v>
      </c>
      <c r="B709" s="176">
        <v>45703</v>
      </c>
      <c r="C709" s="177" t="s">
        <v>69</v>
      </c>
      <c r="D709" s="178" t="s">
        <v>58</v>
      </c>
      <c r="E709" s="179">
        <v>0.16666666666666699</v>
      </c>
      <c r="F709" s="179">
        <v>0.20833333333333301</v>
      </c>
      <c r="G709" s="178">
        <f t="shared" si="21"/>
        <v>31</v>
      </c>
      <c r="H709" s="178">
        <v>29</v>
      </c>
      <c r="I709" s="178">
        <v>2</v>
      </c>
      <c r="J709" s="201"/>
      <c r="K709" s="202"/>
      <c r="L709" s="201"/>
      <c r="M709" s="201"/>
    </row>
    <row r="710" spans="1:13" s="197" customFormat="1" ht="15.6" x14ac:dyDescent="0.3">
      <c r="A710" s="175">
        <f t="shared" si="22"/>
        <v>7</v>
      </c>
      <c r="B710" s="176">
        <v>45703</v>
      </c>
      <c r="C710" s="177" t="s">
        <v>69</v>
      </c>
      <c r="D710" s="178" t="s">
        <v>58</v>
      </c>
      <c r="E710" s="179">
        <v>0.20833333333333301</v>
      </c>
      <c r="F710" s="179">
        <v>0.25</v>
      </c>
      <c r="G710" s="178">
        <f t="shared" si="21"/>
        <v>18</v>
      </c>
      <c r="H710" s="178">
        <v>15</v>
      </c>
      <c r="I710" s="178">
        <v>3</v>
      </c>
      <c r="J710" s="201"/>
      <c r="K710" s="202"/>
      <c r="L710" s="201"/>
      <c r="M710" s="201"/>
    </row>
    <row r="711" spans="1:13" s="197" customFormat="1" ht="15.6" x14ac:dyDescent="0.3">
      <c r="A711" s="175">
        <f t="shared" si="22"/>
        <v>7</v>
      </c>
      <c r="B711" s="176">
        <v>45703</v>
      </c>
      <c r="C711" s="177" t="s">
        <v>69</v>
      </c>
      <c r="D711" s="178" t="s">
        <v>58</v>
      </c>
      <c r="E711" s="179">
        <v>0.25</v>
      </c>
      <c r="F711" s="179">
        <v>0.29166666666666702</v>
      </c>
      <c r="G711" s="178">
        <f t="shared" si="21"/>
        <v>61</v>
      </c>
      <c r="H711" s="178">
        <v>58</v>
      </c>
      <c r="I711" s="178">
        <v>3</v>
      </c>
      <c r="J711" s="201"/>
      <c r="K711" s="202"/>
      <c r="L711" s="201"/>
      <c r="M711" s="201"/>
    </row>
    <row r="712" spans="1:13" s="197" customFormat="1" ht="15.6" x14ac:dyDescent="0.3">
      <c r="A712" s="175">
        <f t="shared" si="22"/>
        <v>7</v>
      </c>
      <c r="B712" s="176">
        <v>45703</v>
      </c>
      <c r="C712" s="177" t="s">
        <v>69</v>
      </c>
      <c r="D712" s="178" t="s">
        <v>58</v>
      </c>
      <c r="E712" s="179">
        <v>0.29166666666666702</v>
      </c>
      <c r="F712" s="179">
        <v>0.33333333333333298</v>
      </c>
      <c r="G712" s="178">
        <f t="shared" si="21"/>
        <v>80</v>
      </c>
      <c r="H712" s="178">
        <v>73</v>
      </c>
      <c r="I712" s="178">
        <v>7</v>
      </c>
      <c r="J712" s="201"/>
      <c r="K712" s="202"/>
      <c r="L712" s="201"/>
      <c r="M712" s="201"/>
    </row>
    <row r="713" spans="1:13" s="197" customFormat="1" ht="15.6" x14ac:dyDescent="0.3">
      <c r="A713" s="175">
        <f t="shared" si="22"/>
        <v>7</v>
      </c>
      <c r="B713" s="176">
        <v>45703</v>
      </c>
      <c r="C713" s="177" t="s">
        <v>69</v>
      </c>
      <c r="D713" s="178" t="s">
        <v>58</v>
      </c>
      <c r="E713" s="179">
        <v>0.33333333333333298</v>
      </c>
      <c r="F713" s="179">
        <v>0.375</v>
      </c>
      <c r="G713" s="178">
        <f t="shared" si="21"/>
        <v>38</v>
      </c>
      <c r="H713" s="178">
        <v>29</v>
      </c>
      <c r="I713" s="178">
        <v>9</v>
      </c>
      <c r="J713" s="201"/>
      <c r="K713" s="202"/>
      <c r="L713" s="201"/>
      <c r="M713" s="201"/>
    </row>
    <row r="714" spans="1:13" s="197" customFormat="1" ht="15.6" x14ac:dyDescent="0.3">
      <c r="A714" s="175">
        <f t="shared" si="22"/>
        <v>7</v>
      </c>
      <c r="B714" s="176">
        <v>45703</v>
      </c>
      <c r="C714" s="177" t="s">
        <v>69</v>
      </c>
      <c r="D714" s="178" t="s">
        <v>58</v>
      </c>
      <c r="E714" s="179">
        <v>0.375</v>
      </c>
      <c r="F714" s="179">
        <v>0.41666666666666702</v>
      </c>
      <c r="G714" s="178">
        <f t="shared" si="21"/>
        <v>52</v>
      </c>
      <c r="H714" s="178">
        <v>44</v>
      </c>
      <c r="I714" s="178">
        <v>8</v>
      </c>
      <c r="J714" s="201"/>
      <c r="K714" s="202"/>
      <c r="L714" s="201"/>
      <c r="M714" s="201"/>
    </row>
    <row r="715" spans="1:13" s="197" customFormat="1" ht="15.6" x14ac:dyDescent="0.3">
      <c r="A715" s="175">
        <f t="shared" si="22"/>
        <v>7</v>
      </c>
      <c r="B715" s="176">
        <v>45703</v>
      </c>
      <c r="C715" s="177" t="s">
        <v>69</v>
      </c>
      <c r="D715" s="178" t="s">
        <v>58</v>
      </c>
      <c r="E715" s="179">
        <v>0.41666666666666702</v>
      </c>
      <c r="F715" s="179">
        <v>0.45833333333333298</v>
      </c>
      <c r="G715" s="178">
        <f t="shared" si="21"/>
        <v>21</v>
      </c>
      <c r="H715" s="178">
        <v>15</v>
      </c>
      <c r="I715" s="178">
        <v>6</v>
      </c>
      <c r="J715" s="201"/>
      <c r="K715" s="202"/>
      <c r="L715" s="201"/>
      <c r="M715" s="201"/>
    </row>
    <row r="716" spans="1:13" s="197" customFormat="1" ht="15.6" x14ac:dyDescent="0.3">
      <c r="A716" s="175">
        <f t="shared" si="22"/>
        <v>7</v>
      </c>
      <c r="B716" s="176">
        <v>45703</v>
      </c>
      <c r="C716" s="177" t="s">
        <v>69</v>
      </c>
      <c r="D716" s="178" t="s">
        <v>58</v>
      </c>
      <c r="E716" s="179">
        <v>0.45833333333333298</v>
      </c>
      <c r="F716" s="179">
        <v>0.5</v>
      </c>
      <c r="G716" s="178">
        <f t="shared" si="21"/>
        <v>109</v>
      </c>
      <c r="H716" s="178">
        <v>102</v>
      </c>
      <c r="I716" s="178">
        <v>7</v>
      </c>
      <c r="J716" s="201"/>
      <c r="K716" s="202"/>
      <c r="L716" s="201"/>
      <c r="M716" s="201"/>
    </row>
    <row r="717" spans="1:13" s="197" customFormat="1" ht="15.6" x14ac:dyDescent="0.3">
      <c r="A717" s="175">
        <f t="shared" si="22"/>
        <v>7</v>
      </c>
      <c r="B717" s="176">
        <v>45703</v>
      </c>
      <c r="C717" s="177" t="s">
        <v>69</v>
      </c>
      <c r="D717" s="178" t="s">
        <v>58</v>
      </c>
      <c r="E717" s="179">
        <v>0.5</v>
      </c>
      <c r="F717" s="179">
        <v>0.54166666666666696</v>
      </c>
      <c r="G717" s="178">
        <f t="shared" si="21"/>
        <v>81</v>
      </c>
      <c r="H717" s="178">
        <v>73</v>
      </c>
      <c r="I717" s="178">
        <v>8</v>
      </c>
      <c r="J717" s="201"/>
      <c r="K717" s="202"/>
      <c r="L717" s="201"/>
      <c r="M717" s="201"/>
    </row>
    <row r="718" spans="1:13" s="197" customFormat="1" ht="15.6" x14ac:dyDescent="0.3">
      <c r="A718" s="175">
        <f t="shared" si="22"/>
        <v>7</v>
      </c>
      <c r="B718" s="176">
        <v>45703</v>
      </c>
      <c r="C718" s="177" t="s">
        <v>69</v>
      </c>
      <c r="D718" s="178" t="s">
        <v>58</v>
      </c>
      <c r="E718" s="179">
        <v>0.54166666666666696</v>
      </c>
      <c r="F718" s="179">
        <v>0.58333333333333304</v>
      </c>
      <c r="G718" s="178">
        <f t="shared" si="21"/>
        <v>51</v>
      </c>
      <c r="H718" s="178">
        <v>44</v>
      </c>
      <c r="I718" s="178">
        <v>7</v>
      </c>
      <c r="J718" s="201"/>
      <c r="K718" s="202"/>
      <c r="L718" s="201"/>
      <c r="M718" s="201"/>
    </row>
    <row r="719" spans="1:13" s="197" customFormat="1" ht="15.6" x14ac:dyDescent="0.3">
      <c r="A719" s="175">
        <f t="shared" si="22"/>
        <v>7</v>
      </c>
      <c r="B719" s="176">
        <v>45703</v>
      </c>
      <c r="C719" s="177" t="s">
        <v>69</v>
      </c>
      <c r="D719" s="178" t="s">
        <v>58</v>
      </c>
      <c r="E719" s="179">
        <v>0.58333333333333304</v>
      </c>
      <c r="F719" s="179">
        <v>0.625</v>
      </c>
      <c r="G719" s="178">
        <f t="shared" si="21"/>
        <v>49</v>
      </c>
      <c r="H719" s="178">
        <v>44</v>
      </c>
      <c r="I719" s="178">
        <v>5</v>
      </c>
      <c r="J719" s="201"/>
      <c r="K719" s="202"/>
      <c r="L719" s="201"/>
      <c r="M719" s="201"/>
    </row>
    <row r="720" spans="1:13" s="197" customFormat="1" ht="15.6" x14ac:dyDescent="0.3">
      <c r="A720" s="175">
        <f t="shared" si="22"/>
        <v>7</v>
      </c>
      <c r="B720" s="176">
        <v>45703</v>
      </c>
      <c r="C720" s="177" t="s">
        <v>69</v>
      </c>
      <c r="D720" s="178" t="s">
        <v>58</v>
      </c>
      <c r="E720" s="179">
        <v>0.625</v>
      </c>
      <c r="F720" s="179">
        <v>0.66666666666666696</v>
      </c>
      <c r="G720" s="178">
        <f t="shared" si="21"/>
        <v>4</v>
      </c>
      <c r="H720" s="178">
        <v>0</v>
      </c>
      <c r="I720" s="178">
        <v>4</v>
      </c>
      <c r="J720" s="201"/>
      <c r="K720" s="202"/>
      <c r="L720" s="201"/>
      <c r="M720" s="201"/>
    </row>
    <row r="721" spans="1:13" s="197" customFormat="1" ht="15.6" x14ac:dyDescent="0.3">
      <c r="A721" s="175">
        <f t="shared" si="22"/>
        <v>7</v>
      </c>
      <c r="B721" s="176">
        <v>45703</v>
      </c>
      <c r="C721" s="177" t="s">
        <v>69</v>
      </c>
      <c r="D721" s="178" t="s">
        <v>58</v>
      </c>
      <c r="E721" s="179">
        <v>0.66666666666666696</v>
      </c>
      <c r="F721" s="179">
        <v>0.70833333333333304</v>
      </c>
      <c r="G721" s="178">
        <f t="shared" si="21"/>
        <v>34</v>
      </c>
      <c r="H721" s="178">
        <v>30</v>
      </c>
      <c r="I721" s="178">
        <v>4</v>
      </c>
      <c r="J721" s="201"/>
      <c r="K721" s="202"/>
      <c r="L721" s="201"/>
      <c r="M721" s="201"/>
    </row>
    <row r="722" spans="1:13" s="197" customFormat="1" ht="15.6" x14ac:dyDescent="0.3">
      <c r="A722" s="175">
        <f t="shared" si="22"/>
        <v>7</v>
      </c>
      <c r="B722" s="176">
        <v>45703</v>
      </c>
      <c r="C722" s="177" t="s">
        <v>69</v>
      </c>
      <c r="D722" s="178" t="s">
        <v>58</v>
      </c>
      <c r="E722" s="179">
        <v>0.70833333333333304</v>
      </c>
      <c r="F722" s="179">
        <v>0.75</v>
      </c>
      <c r="G722" s="178">
        <f t="shared" si="21"/>
        <v>18</v>
      </c>
      <c r="H722" s="178">
        <v>15</v>
      </c>
      <c r="I722" s="178">
        <v>3</v>
      </c>
      <c r="J722" s="201"/>
      <c r="K722" s="202"/>
      <c r="L722" s="201"/>
      <c r="M722" s="201"/>
    </row>
    <row r="723" spans="1:13" s="197" customFormat="1" ht="15.6" x14ac:dyDescent="0.3">
      <c r="A723" s="175">
        <f t="shared" si="22"/>
        <v>7</v>
      </c>
      <c r="B723" s="176">
        <v>45703</v>
      </c>
      <c r="C723" s="177" t="s">
        <v>69</v>
      </c>
      <c r="D723" s="178" t="s">
        <v>58</v>
      </c>
      <c r="E723" s="179">
        <v>0.75</v>
      </c>
      <c r="F723" s="179">
        <v>0.79166666666666696</v>
      </c>
      <c r="G723" s="178">
        <f t="shared" si="21"/>
        <v>45</v>
      </c>
      <c r="H723" s="178">
        <v>44</v>
      </c>
      <c r="I723" s="178">
        <v>1</v>
      </c>
      <c r="J723" s="201"/>
      <c r="K723" s="202"/>
      <c r="L723" s="201"/>
      <c r="M723" s="201"/>
    </row>
    <row r="724" spans="1:13" s="197" customFormat="1" ht="15.6" x14ac:dyDescent="0.3">
      <c r="A724" s="175">
        <f t="shared" si="22"/>
        <v>7</v>
      </c>
      <c r="B724" s="176">
        <v>45703</v>
      </c>
      <c r="C724" s="177" t="s">
        <v>69</v>
      </c>
      <c r="D724" s="178" t="s">
        <v>58</v>
      </c>
      <c r="E724" s="179">
        <v>0.79166666666666696</v>
      </c>
      <c r="F724" s="179">
        <v>0.83333333333333304</v>
      </c>
      <c r="G724" s="178">
        <f t="shared" si="21"/>
        <v>32</v>
      </c>
      <c r="H724" s="178">
        <v>29</v>
      </c>
      <c r="I724" s="178">
        <v>3</v>
      </c>
      <c r="J724" s="201"/>
      <c r="K724" s="202"/>
      <c r="L724" s="201"/>
      <c r="M724" s="201"/>
    </row>
    <row r="725" spans="1:13" s="197" customFormat="1" ht="15.6" x14ac:dyDescent="0.3">
      <c r="A725" s="175">
        <f t="shared" si="22"/>
        <v>7</v>
      </c>
      <c r="B725" s="176">
        <v>45703</v>
      </c>
      <c r="C725" s="177" t="s">
        <v>69</v>
      </c>
      <c r="D725" s="178" t="s">
        <v>58</v>
      </c>
      <c r="E725" s="179">
        <v>0.83333333333333304</v>
      </c>
      <c r="F725" s="179">
        <v>0.875</v>
      </c>
      <c r="G725" s="178">
        <f t="shared" si="21"/>
        <v>3</v>
      </c>
      <c r="H725" s="178">
        <v>0</v>
      </c>
      <c r="I725" s="178">
        <v>3</v>
      </c>
      <c r="J725" s="201"/>
      <c r="K725" s="202"/>
      <c r="L725" s="201"/>
      <c r="M725" s="201"/>
    </row>
    <row r="726" spans="1:13" s="197" customFormat="1" ht="15.6" x14ac:dyDescent="0.3">
      <c r="A726" s="175">
        <f t="shared" si="22"/>
        <v>7</v>
      </c>
      <c r="B726" s="176">
        <v>45703</v>
      </c>
      <c r="C726" s="177" t="s">
        <v>69</v>
      </c>
      <c r="D726" s="178" t="s">
        <v>58</v>
      </c>
      <c r="E726" s="179">
        <v>0.875</v>
      </c>
      <c r="F726" s="179">
        <v>0.91666666666666696</v>
      </c>
      <c r="G726" s="178">
        <f t="shared" si="21"/>
        <v>31</v>
      </c>
      <c r="H726" s="178">
        <v>29</v>
      </c>
      <c r="I726" s="178">
        <v>2</v>
      </c>
      <c r="J726" s="201"/>
      <c r="K726" s="202"/>
      <c r="L726" s="201"/>
      <c r="M726" s="201"/>
    </row>
    <row r="727" spans="1:13" s="197" customFormat="1" ht="15.6" x14ac:dyDescent="0.3">
      <c r="A727" s="175">
        <f t="shared" si="22"/>
        <v>7</v>
      </c>
      <c r="B727" s="176">
        <v>45703</v>
      </c>
      <c r="C727" s="177" t="s">
        <v>69</v>
      </c>
      <c r="D727" s="178" t="s">
        <v>58</v>
      </c>
      <c r="E727" s="179">
        <v>0.91666666666666696</v>
      </c>
      <c r="F727" s="179">
        <v>0.95833333333333304</v>
      </c>
      <c r="G727" s="178">
        <f t="shared" si="21"/>
        <v>2</v>
      </c>
      <c r="H727" s="178">
        <v>0</v>
      </c>
      <c r="I727" s="178">
        <v>2</v>
      </c>
      <c r="J727" s="201"/>
      <c r="K727" s="202"/>
      <c r="L727" s="201"/>
      <c r="M727" s="201"/>
    </row>
    <row r="728" spans="1:13" s="197" customFormat="1" ht="15.6" x14ac:dyDescent="0.3">
      <c r="A728" s="175">
        <f t="shared" si="22"/>
        <v>7</v>
      </c>
      <c r="B728" s="176">
        <v>45703</v>
      </c>
      <c r="C728" s="177" t="s">
        <v>69</v>
      </c>
      <c r="D728" s="178" t="s">
        <v>58</v>
      </c>
      <c r="E728" s="179">
        <v>0.95833333333333304</v>
      </c>
      <c r="F728" s="179">
        <v>0</v>
      </c>
      <c r="G728" s="178">
        <f t="shared" si="21"/>
        <v>0</v>
      </c>
      <c r="H728" s="178">
        <v>0</v>
      </c>
      <c r="I728" s="178">
        <v>0</v>
      </c>
      <c r="J728" s="201"/>
      <c r="K728" s="202"/>
      <c r="L728" s="201"/>
      <c r="M728" s="201"/>
    </row>
    <row r="729" spans="1:13" s="197" customFormat="1" ht="15.6" x14ac:dyDescent="0.3">
      <c r="A729" s="200">
        <f t="shared" si="22"/>
        <v>1</v>
      </c>
      <c r="B729" s="182">
        <v>45704</v>
      </c>
      <c r="C729" s="203" t="s">
        <v>69</v>
      </c>
      <c r="D729" s="194" t="s">
        <v>58</v>
      </c>
      <c r="E729" s="195">
        <v>0</v>
      </c>
      <c r="F729" s="195">
        <v>4.1666666666666699E-2</v>
      </c>
      <c r="G729" s="192">
        <f t="shared" si="21"/>
        <v>1</v>
      </c>
      <c r="H729" s="194">
        <v>0</v>
      </c>
      <c r="I729" s="194">
        <v>1</v>
      </c>
      <c r="J729" s="201"/>
      <c r="K729" s="202"/>
      <c r="L729" s="201"/>
      <c r="M729" s="201"/>
    </row>
    <row r="730" spans="1:13" s="197" customFormat="1" ht="15.6" x14ac:dyDescent="0.3">
      <c r="A730" s="200">
        <f t="shared" si="22"/>
        <v>1</v>
      </c>
      <c r="B730" s="182">
        <v>45704</v>
      </c>
      <c r="C730" s="203" t="s">
        <v>69</v>
      </c>
      <c r="D730" s="194" t="s">
        <v>58</v>
      </c>
      <c r="E730" s="195">
        <v>4.1666666666666699E-2</v>
      </c>
      <c r="F730" s="195">
        <v>8.3333333333333301E-2</v>
      </c>
      <c r="G730" s="192">
        <f t="shared" si="21"/>
        <v>15</v>
      </c>
      <c r="H730" s="194">
        <v>15</v>
      </c>
      <c r="I730" s="194">
        <v>0</v>
      </c>
      <c r="J730" s="201"/>
      <c r="K730" s="202"/>
      <c r="L730" s="201"/>
      <c r="M730" s="201"/>
    </row>
    <row r="731" spans="1:13" s="197" customFormat="1" ht="15.6" x14ac:dyDescent="0.3">
      <c r="A731" s="200">
        <f t="shared" si="22"/>
        <v>1</v>
      </c>
      <c r="B731" s="182">
        <v>45704</v>
      </c>
      <c r="C731" s="203" t="s">
        <v>69</v>
      </c>
      <c r="D731" s="194" t="s">
        <v>58</v>
      </c>
      <c r="E731" s="195">
        <v>8.3333333333333301E-2</v>
      </c>
      <c r="F731" s="195">
        <v>0.125</v>
      </c>
      <c r="G731" s="192">
        <f t="shared" ref="G731:G794" si="23">H731+I731</f>
        <v>0</v>
      </c>
      <c r="H731" s="194">
        <v>0</v>
      </c>
      <c r="I731" s="194">
        <v>0</v>
      </c>
      <c r="J731" s="201"/>
      <c r="K731" s="202"/>
      <c r="L731" s="201"/>
      <c r="M731" s="201"/>
    </row>
    <row r="732" spans="1:13" s="197" customFormat="1" ht="15.6" x14ac:dyDescent="0.3">
      <c r="A732" s="200">
        <f t="shared" si="22"/>
        <v>1</v>
      </c>
      <c r="B732" s="182">
        <v>45704</v>
      </c>
      <c r="C732" s="203" t="s">
        <v>69</v>
      </c>
      <c r="D732" s="194" t="s">
        <v>58</v>
      </c>
      <c r="E732" s="195">
        <v>0.125</v>
      </c>
      <c r="F732" s="195">
        <v>0.16666666666666699</v>
      </c>
      <c r="G732" s="192">
        <f t="shared" si="23"/>
        <v>0</v>
      </c>
      <c r="H732" s="194">
        <v>0</v>
      </c>
      <c r="I732" s="194">
        <v>0</v>
      </c>
      <c r="J732" s="201"/>
      <c r="K732" s="202"/>
      <c r="L732" s="201"/>
      <c r="M732" s="201"/>
    </row>
    <row r="733" spans="1:13" s="197" customFormat="1" ht="15.6" x14ac:dyDescent="0.3">
      <c r="A733" s="200">
        <f t="shared" si="22"/>
        <v>1</v>
      </c>
      <c r="B733" s="182">
        <v>45704</v>
      </c>
      <c r="C733" s="203" t="s">
        <v>69</v>
      </c>
      <c r="D733" s="194" t="s">
        <v>58</v>
      </c>
      <c r="E733" s="195">
        <v>0.16666666666666699</v>
      </c>
      <c r="F733" s="195">
        <v>0.20833333333333301</v>
      </c>
      <c r="G733" s="192">
        <f t="shared" si="23"/>
        <v>0</v>
      </c>
      <c r="H733" s="194">
        <v>0</v>
      </c>
      <c r="I733" s="194">
        <v>0</v>
      </c>
      <c r="J733" s="201"/>
      <c r="K733" s="202"/>
      <c r="L733" s="201"/>
      <c r="M733" s="201"/>
    </row>
    <row r="734" spans="1:13" s="197" customFormat="1" ht="15.6" x14ac:dyDescent="0.3">
      <c r="A734" s="200">
        <f t="shared" si="22"/>
        <v>1</v>
      </c>
      <c r="B734" s="182">
        <v>45704</v>
      </c>
      <c r="C734" s="203" t="s">
        <v>69</v>
      </c>
      <c r="D734" s="194" t="s">
        <v>58</v>
      </c>
      <c r="E734" s="195">
        <v>0.20833333333333301</v>
      </c>
      <c r="F734" s="195">
        <v>0.25</v>
      </c>
      <c r="G734" s="192">
        <f t="shared" si="23"/>
        <v>6</v>
      </c>
      <c r="H734" s="194">
        <v>0</v>
      </c>
      <c r="I734" s="194">
        <v>6</v>
      </c>
      <c r="J734" s="201"/>
      <c r="K734" s="202"/>
      <c r="L734" s="201"/>
      <c r="M734" s="201"/>
    </row>
    <row r="735" spans="1:13" s="197" customFormat="1" ht="15.6" x14ac:dyDescent="0.3">
      <c r="A735" s="200">
        <f t="shared" si="22"/>
        <v>1</v>
      </c>
      <c r="B735" s="182">
        <v>45704</v>
      </c>
      <c r="C735" s="203" t="s">
        <v>69</v>
      </c>
      <c r="D735" s="194" t="s">
        <v>58</v>
      </c>
      <c r="E735" s="195">
        <v>0.25</v>
      </c>
      <c r="F735" s="195">
        <v>0.29166666666666702</v>
      </c>
      <c r="G735" s="192">
        <f t="shared" si="23"/>
        <v>17</v>
      </c>
      <c r="H735" s="194">
        <v>15</v>
      </c>
      <c r="I735" s="194">
        <v>2</v>
      </c>
      <c r="J735" s="201"/>
      <c r="K735" s="202"/>
      <c r="L735" s="201"/>
      <c r="M735" s="201"/>
    </row>
    <row r="736" spans="1:13" s="197" customFormat="1" ht="15.6" x14ac:dyDescent="0.3">
      <c r="A736" s="200">
        <f t="shared" si="22"/>
        <v>1</v>
      </c>
      <c r="B736" s="182">
        <v>45704</v>
      </c>
      <c r="C736" s="203" t="s">
        <v>69</v>
      </c>
      <c r="D736" s="194" t="s">
        <v>58</v>
      </c>
      <c r="E736" s="195">
        <v>0.29166666666666702</v>
      </c>
      <c r="F736" s="195">
        <v>0.33333333333333298</v>
      </c>
      <c r="G736" s="192">
        <f t="shared" si="23"/>
        <v>33</v>
      </c>
      <c r="H736" s="194">
        <v>29</v>
      </c>
      <c r="I736" s="194">
        <v>4</v>
      </c>
      <c r="J736" s="201"/>
      <c r="K736" s="202"/>
      <c r="L736" s="201"/>
      <c r="M736" s="201"/>
    </row>
    <row r="737" spans="1:13" s="197" customFormat="1" ht="15.6" x14ac:dyDescent="0.3">
      <c r="A737" s="200">
        <f t="shared" si="22"/>
        <v>1</v>
      </c>
      <c r="B737" s="182">
        <v>45704</v>
      </c>
      <c r="C737" s="203" t="s">
        <v>69</v>
      </c>
      <c r="D737" s="194" t="s">
        <v>58</v>
      </c>
      <c r="E737" s="195">
        <v>0.33333333333333298</v>
      </c>
      <c r="F737" s="195">
        <v>0.375</v>
      </c>
      <c r="G737" s="192">
        <f t="shared" si="23"/>
        <v>32</v>
      </c>
      <c r="H737" s="194">
        <v>29</v>
      </c>
      <c r="I737" s="194">
        <v>3</v>
      </c>
      <c r="J737" s="201"/>
      <c r="K737" s="202"/>
      <c r="L737" s="201"/>
      <c r="M737" s="201"/>
    </row>
    <row r="738" spans="1:13" s="197" customFormat="1" ht="15.6" x14ac:dyDescent="0.3">
      <c r="A738" s="200">
        <f t="shared" si="22"/>
        <v>1</v>
      </c>
      <c r="B738" s="182">
        <v>45704</v>
      </c>
      <c r="C738" s="203" t="s">
        <v>69</v>
      </c>
      <c r="D738" s="194" t="s">
        <v>58</v>
      </c>
      <c r="E738" s="195">
        <v>0.375</v>
      </c>
      <c r="F738" s="195">
        <v>0.41666666666666702</v>
      </c>
      <c r="G738" s="192">
        <f t="shared" si="23"/>
        <v>32</v>
      </c>
      <c r="H738" s="194">
        <v>29</v>
      </c>
      <c r="I738" s="194">
        <v>3</v>
      </c>
      <c r="J738" s="201"/>
      <c r="K738" s="202"/>
      <c r="L738" s="201"/>
      <c r="M738" s="201"/>
    </row>
    <row r="739" spans="1:13" s="197" customFormat="1" ht="15.6" x14ac:dyDescent="0.3">
      <c r="A739" s="200">
        <f t="shared" si="22"/>
        <v>1</v>
      </c>
      <c r="B739" s="182">
        <v>45704</v>
      </c>
      <c r="C739" s="203" t="s">
        <v>69</v>
      </c>
      <c r="D739" s="194" t="s">
        <v>58</v>
      </c>
      <c r="E739" s="195">
        <v>0.41666666666666702</v>
      </c>
      <c r="F739" s="195">
        <v>0.45833333333333298</v>
      </c>
      <c r="G739" s="192">
        <f t="shared" si="23"/>
        <v>17</v>
      </c>
      <c r="H739" s="194">
        <v>15</v>
      </c>
      <c r="I739" s="194">
        <v>2</v>
      </c>
      <c r="J739" s="201"/>
      <c r="K739" s="202"/>
      <c r="L739" s="201"/>
      <c r="M739" s="201"/>
    </row>
    <row r="740" spans="1:13" s="197" customFormat="1" ht="15.6" x14ac:dyDescent="0.3">
      <c r="A740" s="200">
        <f t="shared" si="22"/>
        <v>1</v>
      </c>
      <c r="B740" s="182">
        <v>45704</v>
      </c>
      <c r="C740" s="203" t="s">
        <v>69</v>
      </c>
      <c r="D740" s="194" t="s">
        <v>58</v>
      </c>
      <c r="E740" s="195">
        <v>0.45833333333333298</v>
      </c>
      <c r="F740" s="195">
        <v>0.5</v>
      </c>
      <c r="G740" s="192">
        <f t="shared" si="23"/>
        <v>32</v>
      </c>
      <c r="H740" s="194">
        <v>29</v>
      </c>
      <c r="I740" s="194">
        <v>3</v>
      </c>
      <c r="J740" s="201"/>
      <c r="K740" s="202"/>
      <c r="L740" s="201"/>
      <c r="M740" s="201"/>
    </row>
    <row r="741" spans="1:13" s="197" customFormat="1" ht="15.6" x14ac:dyDescent="0.3">
      <c r="A741" s="200">
        <f t="shared" si="22"/>
        <v>1</v>
      </c>
      <c r="B741" s="182">
        <v>45704</v>
      </c>
      <c r="C741" s="203" t="s">
        <v>69</v>
      </c>
      <c r="D741" s="194" t="s">
        <v>58</v>
      </c>
      <c r="E741" s="195">
        <v>0.5</v>
      </c>
      <c r="F741" s="195">
        <v>0.54166666666666696</v>
      </c>
      <c r="G741" s="192">
        <f t="shared" si="23"/>
        <v>32</v>
      </c>
      <c r="H741" s="194">
        <v>29</v>
      </c>
      <c r="I741" s="194">
        <v>3</v>
      </c>
      <c r="J741" s="201"/>
      <c r="K741" s="202"/>
      <c r="L741" s="201"/>
      <c r="M741" s="201"/>
    </row>
    <row r="742" spans="1:13" s="197" customFormat="1" ht="15.6" x14ac:dyDescent="0.3">
      <c r="A742" s="200">
        <f t="shared" si="22"/>
        <v>1</v>
      </c>
      <c r="B742" s="182">
        <v>45704</v>
      </c>
      <c r="C742" s="203" t="s">
        <v>69</v>
      </c>
      <c r="D742" s="194" t="s">
        <v>58</v>
      </c>
      <c r="E742" s="195">
        <v>0.54166666666666696</v>
      </c>
      <c r="F742" s="195">
        <v>0.58333333333333304</v>
      </c>
      <c r="G742" s="192">
        <f t="shared" si="23"/>
        <v>17</v>
      </c>
      <c r="H742" s="194">
        <v>15</v>
      </c>
      <c r="I742" s="194">
        <v>2</v>
      </c>
      <c r="J742" s="201"/>
      <c r="K742" s="202"/>
      <c r="L742" s="201"/>
      <c r="M742" s="201"/>
    </row>
    <row r="743" spans="1:13" s="197" customFormat="1" ht="15.6" x14ac:dyDescent="0.3">
      <c r="A743" s="200">
        <f t="shared" si="22"/>
        <v>1</v>
      </c>
      <c r="B743" s="182">
        <v>45704</v>
      </c>
      <c r="C743" s="203" t="s">
        <v>69</v>
      </c>
      <c r="D743" s="194" t="s">
        <v>58</v>
      </c>
      <c r="E743" s="195">
        <v>0.58333333333333304</v>
      </c>
      <c r="F743" s="195">
        <v>0.625</v>
      </c>
      <c r="G743" s="192">
        <f t="shared" si="23"/>
        <v>2</v>
      </c>
      <c r="H743" s="194">
        <v>0</v>
      </c>
      <c r="I743" s="194">
        <v>2</v>
      </c>
      <c r="J743" s="201"/>
      <c r="K743" s="202"/>
      <c r="L743" s="201"/>
      <c r="M743" s="201"/>
    </row>
    <row r="744" spans="1:13" s="197" customFormat="1" ht="15.6" x14ac:dyDescent="0.3">
      <c r="A744" s="200">
        <f t="shared" si="22"/>
        <v>1</v>
      </c>
      <c r="B744" s="182">
        <v>45704</v>
      </c>
      <c r="C744" s="203" t="s">
        <v>69</v>
      </c>
      <c r="D744" s="194" t="s">
        <v>58</v>
      </c>
      <c r="E744" s="195">
        <v>0.625</v>
      </c>
      <c r="F744" s="195">
        <v>0.66666666666666696</v>
      </c>
      <c r="G744" s="192">
        <f t="shared" si="23"/>
        <v>1</v>
      </c>
      <c r="H744" s="194">
        <v>0</v>
      </c>
      <c r="I744" s="194">
        <v>1</v>
      </c>
      <c r="J744" s="201"/>
      <c r="K744" s="202"/>
      <c r="L744" s="201"/>
      <c r="M744" s="201"/>
    </row>
    <row r="745" spans="1:13" s="197" customFormat="1" ht="15.6" x14ac:dyDescent="0.3">
      <c r="A745" s="200">
        <f t="shared" si="22"/>
        <v>1</v>
      </c>
      <c r="B745" s="182">
        <v>45704</v>
      </c>
      <c r="C745" s="203" t="s">
        <v>69</v>
      </c>
      <c r="D745" s="194" t="s">
        <v>58</v>
      </c>
      <c r="E745" s="195">
        <v>0.66666666666666696</v>
      </c>
      <c r="F745" s="195">
        <v>0.70833333333333304</v>
      </c>
      <c r="G745" s="192">
        <f t="shared" si="23"/>
        <v>2</v>
      </c>
      <c r="H745" s="194">
        <v>0</v>
      </c>
      <c r="I745" s="194">
        <v>2</v>
      </c>
      <c r="J745" s="201"/>
      <c r="K745" s="202"/>
      <c r="L745" s="201"/>
      <c r="M745" s="201"/>
    </row>
    <row r="746" spans="1:13" s="197" customFormat="1" ht="15.6" x14ac:dyDescent="0.3">
      <c r="A746" s="200">
        <f t="shared" si="22"/>
        <v>1</v>
      </c>
      <c r="B746" s="182">
        <v>45704</v>
      </c>
      <c r="C746" s="203" t="s">
        <v>69</v>
      </c>
      <c r="D746" s="194" t="s">
        <v>58</v>
      </c>
      <c r="E746" s="195">
        <v>0.70833333333333304</v>
      </c>
      <c r="F746" s="195">
        <v>0.75</v>
      </c>
      <c r="G746" s="192">
        <f t="shared" si="23"/>
        <v>2</v>
      </c>
      <c r="H746" s="194">
        <v>0</v>
      </c>
      <c r="I746" s="194">
        <v>2</v>
      </c>
      <c r="J746" s="201"/>
      <c r="K746" s="202"/>
      <c r="L746" s="201"/>
      <c r="M746" s="201"/>
    </row>
    <row r="747" spans="1:13" s="197" customFormat="1" ht="15.6" x14ac:dyDescent="0.3">
      <c r="A747" s="200">
        <f t="shared" si="22"/>
        <v>1</v>
      </c>
      <c r="B747" s="182">
        <v>45704</v>
      </c>
      <c r="C747" s="203" t="s">
        <v>69</v>
      </c>
      <c r="D747" s="194" t="s">
        <v>58</v>
      </c>
      <c r="E747" s="195">
        <v>0.75</v>
      </c>
      <c r="F747" s="195">
        <v>0.79166666666666696</v>
      </c>
      <c r="G747" s="192">
        <f t="shared" si="23"/>
        <v>45</v>
      </c>
      <c r="H747" s="194">
        <v>44</v>
      </c>
      <c r="I747" s="194">
        <v>1</v>
      </c>
      <c r="J747" s="201"/>
      <c r="K747" s="202"/>
      <c r="L747" s="201"/>
      <c r="M747" s="201"/>
    </row>
    <row r="748" spans="1:13" s="197" customFormat="1" ht="15.6" x14ac:dyDescent="0.3">
      <c r="A748" s="200">
        <f t="shared" si="22"/>
        <v>1</v>
      </c>
      <c r="B748" s="182">
        <v>45704</v>
      </c>
      <c r="C748" s="203" t="s">
        <v>69</v>
      </c>
      <c r="D748" s="194" t="s">
        <v>58</v>
      </c>
      <c r="E748" s="195">
        <v>0.79166666666666696</v>
      </c>
      <c r="F748" s="195">
        <v>0.83333333333333304</v>
      </c>
      <c r="G748" s="192">
        <f t="shared" si="23"/>
        <v>18</v>
      </c>
      <c r="H748" s="194">
        <v>15</v>
      </c>
      <c r="I748" s="194">
        <v>3</v>
      </c>
      <c r="J748" s="201"/>
      <c r="K748" s="202"/>
      <c r="L748" s="201"/>
      <c r="M748" s="201"/>
    </row>
    <row r="749" spans="1:13" s="197" customFormat="1" ht="15.6" x14ac:dyDescent="0.3">
      <c r="A749" s="200">
        <f t="shared" si="22"/>
        <v>1</v>
      </c>
      <c r="B749" s="182">
        <v>45704</v>
      </c>
      <c r="C749" s="203" t="s">
        <v>69</v>
      </c>
      <c r="D749" s="194" t="s">
        <v>58</v>
      </c>
      <c r="E749" s="195">
        <v>0.83333333333333304</v>
      </c>
      <c r="F749" s="195">
        <v>0.875</v>
      </c>
      <c r="G749" s="192">
        <f t="shared" si="23"/>
        <v>16</v>
      </c>
      <c r="H749" s="194">
        <v>15</v>
      </c>
      <c r="I749" s="194">
        <v>1</v>
      </c>
      <c r="J749" s="201"/>
      <c r="K749" s="202"/>
      <c r="L749" s="201"/>
      <c r="M749" s="201"/>
    </row>
    <row r="750" spans="1:13" s="197" customFormat="1" ht="15.6" x14ac:dyDescent="0.3">
      <c r="A750" s="200">
        <f t="shared" si="22"/>
        <v>1</v>
      </c>
      <c r="B750" s="182">
        <v>45704</v>
      </c>
      <c r="C750" s="203" t="s">
        <v>69</v>
      </c>
      <c r="D750" s="194" t="s">
        <v>58</v>
      </c>
      <c r="E750" s="195">
        <v>0.875</v>
      </c>
      <c r="F750" s="195">
        <v>0.91666666666666696</v>
      </c>
      <c r="G750" s="192">
        <f t="shared" si="23"/>
        <v>1</v>
      </c>
      <c r="H750" s="194">
        <v>0</v>
      </c>
      <c r="I750" s="194">
        <v>1</v>
      </c>
      <c r="J750" s="201"/>
      <c r="K750" s="202"/>
      <c r="L750" s="201"/>
      <c r="M750" s="201"/>
    </row>
    <row r="751" spans="1:13" s="197" customFormat="1" ht="15.6" x14ac:dyDescent="0.3">
      <c r="A751" s="200">
        <f t="shared" si="22"/>
        <v>1</v>
      </c>
      <c r="B751" s="182">
        <v>45704</v>
      </c>
      <c r="C751" s="203" t="s">
        <v>69</v>
      </c>
      <c r="D751" s="194" t="s">
        <v>58</v>
      </c>
      <c r="E751" s="195">
        <v>0.91666666666666696</v>
      </c>
      <c r="F751" s="195">
        <v>0.95833333333333304</v>
      </c>
      <c r="G751" s="192">
        <f t="shared" si="23"/>
        <v>1</v>
      </c>
      <c r="H751" s="194">
        <v>0</v>
      </c>
      <c r="I751" s="194">
        <v>1</v>
      </c>
      <c r="J751" s="201"/>
      <c r="K751" s="202"/>
      <c r="L751" s="201"/>
      <c r="M751" s="201"/>
    </row>
    <row r="752" spans="1:13" s="197" customFormat="1" ht="15.6" x14ac:dyDescent="0.3">
      <c r="A752" s="200">
        <f t="shared" si="22"/>
        <v>1</v>
      </c>
      <c r="B752" s="182">
        <v>45704</v>
      </c>
      <c r="C752" s="203" t="s">
        <v>69</v>
      </c>
      <c r="D752" s="194" t="s">
        <v>58</v>
      </c>
      <c r="E752" s="195">
        <v>0.95833333333333304</v>
      </c>
      <c r="F752" s="195">
        <v>0</v>
      </c>
      <c r="G752" s="192">
        <f t="shared" si="23"/>
        <v>16</v>
      </c>
      <c r="H752" s="194">
        <v>15</v>
      </c>
      <c r="I752" s="194">
        <v>1</v>
      </c>
      <c r="J752" s="201"/>
      <c r="K752" s="202"/>
      <c r="L752" s="201"/>
      <c r="M752" s="201"/>
    </row>
    <row r="753" spans="1:13" s="197" customFormat="1" ht="15.6" x14ac:dyDescent="0.3">
      <c r="A753" s="175">
        <f t="shared" si="22"/>
        <v>2</v>
      </c>
      <c r="B753" s="176">
        <v>45705</v>
      </c>
      <c r="C753" s="177" t="s">
        <v>69</v>
      </c>
      <c r="D753" s="178" t="s">
        <v>58</v>
      </c>
      <c r="E753" s="181">
        <v>0</v>
      </c>
      <c r="F753" s="181">
        <v>4.1666666666666699E-2</v>
      </c>
      <c r="G753" s="178">
        <f t="shared" si="23"/>
        <v>15</v>
      </c>
      <c r="H753" s="180">
        <v>15</v>
      </c>
      <c r="I753" s="180">
        <v>0</v>
      </c>
      <c r="J753" s="201"/>
      <c r="K753" s="202"/>
      <c r="L753" s="201"/>
      <c r="M753" s="201"/>
    </row>
    <row r="754" spans="1:13" s="197" customFormat="1" ht="15.6" x14ac:dyDescent="0.3">
      <c r="A754" s="175">
        <f t="shared" si="22"/>
        <v>2</v>
      </c>
      <c r="B754" s="176">
        <v>45705</v>
      </c>
      <c r="C754" s="177" t="s">
        <v>69</v>
      </c>
      <c r="D754" s="178" t="s">
        <v>58</v>
      </c>
      <c r="E754" s="181">
        <v>4.1666666666666699E-2</v>
      </c>
      <c r="F754" s="181">
        <v>8.3333333333333301E-2</v>
      </c>
      <c r="G754" s="178">
        <f t="shared" si="23"/>
        <v>1</v>
      </c>
      <c r="H754" s="178">
        <v>0</v>
      </c>
      <c r="I754" s="178">
        <v>1</v>
      </c>
      <c r="J754" s="201"/>
      <c r="K754" s="202"/>
      <c r="L754" s="201"/>
      <c r="M754" s="201"/>
    </row>
    <row r="755" spans="1:13" s="197" customFormat="1" ht="15.6" x14ac:dyDescent="0.3">
      <c r="A755" s="175">
        <f t="shared" si="22"/>
        <v>2</v>
      </c>
      <c r="B755" s="176">
        <v>45705</v>
      </c>
      <c r="C755" s="177" t="s">
        <v>69</v>
      </c>
      <c r="D755" s="178" t="s">
        <v>58</v>
      </c>
      <c r="E755" s="181">
        <v>8.3333333333333301E-2</v>
      </c>
      <c r="F755" s="181">
        <v>0.125</v>
      </c>
      <c r="G755" s="178">
        <f t="shared" si="23"/>
        <v>15</v>
      </c>
      <c r="H755" s="178">
        <v>15</v>
      </c>
      <c r="I755" s="178">
        <v>0</v>
      </c>
      <c r="J755" s="201"/>
      <c r="K755" s="202"/>
      <c r="L755" s="201"/>
      <c r="M755" s="201"/>
    </row>
    <row r="756" spans="1:13" s="197" customFormat="1" ht="15.6" x14ac:dyDescent="0.3">
      <c r="A756" s="175">
        <f t="shared" si="22"/>
        <v>2</v>
      </c>
      <c r="B756" s="176">
        <v>45705</v>
      </c>
      <c r="C756" s="177" t="s">
        <v>69</v>
      </c>
      <c r="D756" s="178" t="s">
        <v>58</v>
      </c>
      <c r="E756" s="181">
        <v>0.125</v>
      </c>
      <c r="F756" s="181">
        <v>0.16666666666666699</v>
      </c>
      <c r="G756" s="178">
        <f t="shared" si="23"/>
        <v>0</v>
      </c>
      <c r="H756" s="178">
        <v>0</v>
      </c>
      <c r="I756" s="178">
        <v>0</v>
      </c>
      <c r="J756" s="201"/>
      <c r="K756" s="202"/>
      <c r="L756" s="201"/>
      <c r="M756" s="201"/>
    </row>
    <row r="757" spans="1:13" s="197" customFormat="1" ht="15.6" x14ac:dyDescent="0.3">
      <c r="A757" s="175">
        <f t="shared" si="22"/>
        <v>2</v>
      </c>
      <c r="B757" s="176">
        <v>45705</v>
      </c>
      <c r="C757" s="177" t="s">
        <v>69</v>
      </c>
      <c r="D757" s="178" t="s">
        <v>58</v>
      </c>
      <c r="E757" s="181">
        <v>0.16666666666666699</v>
      </c>
      <c r="F757" s="181">
        <v>0.20833333333333301</v>
      </c>
      <c r="G757" s="178">
        <f t="shared" si="23"/>
        <v>0</v>
      </c>
      <c r="H757" s="178">
        <v>0</v>
      </c>
      <c r="I757" s="178">
        <v>0</v>
      </c>
      <c r="J757" s="201"/>
      <c r="K757" s="202"/>
      <c r="L757" s="201"/>
      <c r="M757" s="201"/>
    </row>
    <row r="758" spans="1:13" s="197" customFormat="1" ht="15.6" x14ac:dyDescent="0.3">
      <c r="A758" s="175">
        <f t="shared" si="22"/>
        <v>2</v>
      </c>
      <c r="B758" s="176">
        <v>45705</v>
      </c>
      <c r="C758" s="177" t="s">
        <v>69</v>
      </c>
      <c r="D758" s="178" t="s">
        <v>58</v>
      </c>
      <c r="E758" s="181">
        <v>0.20833333333333301</v>
      </c>
      <c r="F758" s="181">
        <v>0.25</v>
      </c>
      <c r="G758" s="178">
        <f t="shared" si="23"/>
        <v>2</v>
      </c>
      <c r="H758" s="178">
        <v>0</v>
      </c>
      <c r="I758" s="178">
        <v>2</v>
      </c>
      <c r="J758" s="201"/>
      <c r="K758" s="202"/>
      <c r="L758" s="201"/>
      <c r="M758" s="201"/>
    </row>
    <row r="759" spans="1:13" s="197" customFormat="1" ht="15.6" x14ac:dyDescent="0.3">
      <c r="A759" s="175">
        <f t="shared" si="22"/>
        <v>2</v>
      </c>
      <c r="B759" s="176">
        <v>45705</v>
      </c>
      <c r="C759" s="177" t="s">
        <v>69</v>
      </c>
      <c r="D759" s="178" t="s">
        <v>58</v>
      </c>
      <c r="E759" s="181">
        <v>0.25</v>
      </c>
      <c r="F759" s="181">
        <v>0.29166666666666702</v>
      </c>
      <c r="G759" s="178">
        <f t="shared" si="23"/>
        <v>67</v>
      </c>
      <c r="H759" s="178">
        <v>58</v>
      </c>
      <c r="I759" s="178">
        <v>9</v>
      </c>
      <c r="J759" s="201"/>
      <c r="K759" s="202"/>
      <c r="L759" s="201"/>
      <c r="M759" s="201"/>
    </row>
    <row r="760" spans="1:13" s="197" customFormat="1" ht="15.6" x14ac:dyDescent="0.3">
      <c r="A760" s="175">
        <f t="shared" si="22"/>
        <v>2</v>
      </c>
      <c r="B760" s="176">
        <v>45705</v>
      </c>
      <c r="C760" s="177" t="s">
        <v>69</v>
      </c>
      <c r="D760" s="178" t="s">
        <v>58</v>
      </c>
      <c r="E760" s="181">
        <v>0.29166666666666702</v>
      </c>
      <c r="F760" s="181">
        <v>0.33333333333333298</v>
      </c>
      <c r="G760" s="178">
        <f t="shared" si="23"/>
        <v>145</v>
      </c>
      <c r="H760" s="178">
        <v>131</v>
      </c>
      <c r="I760" s="178">
        <v>14</v>
      </c>
      <c r="J760" s="201"/>
      <c r="K760" s="202"/>
      <c r="L760" s="201"/>
      <c r="M760" s="201"/>
    </row>
    <row r="761" spans="1:13" s="197" customFormat="1" ht="15.6" x14ac:dyDescent="0.3">
      <c r="A761" s="175">
        <f t="shared" si="22"/>
        <v>2</v>
      </c>
      <c r="B761" s="176">
        <v>45705</v>
      </c>
      <c r="C761" s="177" t="s">
        <v>69</v>
      </c>
      <c r="D761" s="178" t="s">
        <v>58</v>
      </c>
      <c r="E761" s="181">
        <v>0.33333333333333298</v>
      </c>
      <c r="F761" s="181">
        <v>0.375</v>
      </c>
      <c r="G761" s="178">
        <f t="shared" si="23"/>
        <v>221</v>
      </c>
      <c r="H761" s="178">
        <v>203</v>
      </c>
      <c r="I761" s="178">
        <v>18</v>
      </c>
      <c r="J761" s="201"/>
      <c r="K761" s="202"/>
      <c r="L761" s="201"/>
      <c r="M761" s="201"/>
    </row>
    <row r="762" spans="1:13" s="197" customFormat="1" ht="15.6" x14ac:dyDescent="0.3">
      <c r="A762" s="175">
        <f t="shared" si="22"/>
        <v>2</v>
      </c>
      <c r="B762" s="176">
        <v>45705</v>
      </c>
      <c r="C762" s="177" t="s">
        <v>69</v>
      </c>
      <c r="D762" s="178" t="s">
        <v>58</v>
      </c>
      <c r="E762" s="181">
        <v>0.375</v>
      </c>
      <c r="F762" s="181">
        <v>0.41666666666666702</v>
      </c>
      <c r="G762" s="178">
        <f t="shared" si="23"/>
        <v>189</v>
      </c>
      <c r="H762" s="178">
        <v>174</v>
      </c>
      <c r="I762" s="178">
        <v>15</v>
      </c>
      <c r="J762" s="201"/>
      <c r="K762" s="202"/>
      <c r="L762" s="201"/>
      <c r="M762" s="201"/>
    </row>
    <row r="763" spans="1:13" s="197" customFormat="1" ht="15.6" x14ac:dyDescent="0.3">
      <c r="A763" s="175">
        <f t="shared" si="22"/>
        <v>2</v>
      </c>
      <c r="B763" s="176">
        <v>45705</v>
      </c>
      <c r="C763" s="177" t="s">
        <v>69</v>
      </c>
      <c r="D763" s="178" t="s">
        <v>58</v>
      </c>
      <c r="E763" s="181">
        <v>0.41666666666666702</v>
      </c>
      <c r="F763" s="181">
        <v>0.45833333333333298</v>
      </c>
      <c r="G763" s="178">
        <f t="shared" si="23"/>
        <v>156</v>
      </c>
      <c r="H763" s="178">
        <v>145</v>
      </c>
      <c r="I763" s="178">
        <v>11</v>
      </c>
      <c r="J763" s="201"/>
      <c r="K763" s="202"/>
      <c r="L763" s="201"/>
      <c r="M763" s="201"/>
    </row>
    <row r="764" spans="1:13" s="197" customFormat="1" ht="15.6" x14ac:dyDescent="0.3">
      <c r="A764" s="175">
        <f t="shared" si="22"/>
        <v>2</v>
      </c>
      <c r="B764" s="176">
        <v>45705</v>
      </c>
      <c r="C764" s="177" t="s">
        <v>69</v>
      </c>
      <c r="D764" s="178" t="s">
        <v>58</v>
      </c>
      <c r="E764" s="181">
        <v>0.45833333333333298</v>
      </c>
      <c r="F764" s="181">
        <v>0.5</v>
      </c>
      <c r="G764" s="178">
        <f t="shared" si="23"/>
        <v>141</v>
      </c>
      <c r="H764" s="178">
        <v>131</v>
      </c>
      <c r="I764" s="178">
        <v>10</v>
      </c>
      <c r="J764" s="201"/>
      <c r="K764" s="202"/>
      <c r="L764" s="201"/>
      <c r="M764" s="201"/>
    </row>
    <row r="765" spans="1:13" s="197" customFormat="1" ht="15.6" x14ac:dyDescent="0.3">
      <c r="A765" s="175">
        <f t="shared" si="22"/>
        <v>2</v>
      </c>
      <c r="B765" s="176">
        <v>45705</v>
      </c>
      <c r="C765" s="177" t="s">
        <v>69</v>
      </c>
      <c r="D765" s="178" t="s">
        <v>58</v>
      </c>
      <c r="E765" s="181">
        <v>0.5</v>
      </c>
      <c r="F765" s="181">
        <v>0.54166666666666696</v>
      </c>
      <c r="G765" s="178">
        <f t="shared" si="23"/>
        <v>246</v>
      </c>
      <c r="H765" s="178">
        <v>232</v>
      </c>
      <c r="I765" s="178">
        <v>14</v>
      </c>
      <c r="J765" s="201"/>
      <c r="K765" s="202"/>
      <c r="L765" s="201"/>
      <c r="M765" s="201"/>
    </row>
    <row r="766" spans="1:13" s="197" customFormat="1" ht="15.6" x14ac:dyDescent="0.3">
      <c r="A766" s="175">
        <f t="shared" si="22"/>
        <v>2</v>
      </c>
      <c r="B766" s="176">
        <v>45705</v>
      </c>
      <c r="C766" s="177" t="s">
        <v>69</v>
      </c>
      <c r="D766" s="178" t="s">
        <v>58</v>
      </c>
      <c r="E766" s="181">
        <v>0.54166666666666696</v>
      </c>
      <c r="F766" s="181">
        <v>0.58333333333333304</v>
      </c>
      <c r="G766" s="178">
        <f t="shared" si="23"/>
        <v>171</v>
      </c>
      <c r="H766" s="178">
        <v>160</v>
      </c>
      <c r="I766" s="178">
        <v>11</v>
      </c>
      <c r="J766" s="201"/>
      <c r="K766" s="202"/>
      <c r="L766" s="201"/>
      <c r="M766" s="201"/>
    </row>
    <row r="767" spans="1:13" s="197" customFormat="1" ht="15.6" x14ac:dyDescent="0.3">
      <c r="A767" s="175">
        <f t="shared" si="22"/>
        <v>2</v>
      </c>
      <c r="B767" s="176">
        <v>45705</v>
      </c>
      <c r="C767" s="177" t="s">
        <v>69</v>
      </c>
      <c r="D767" s="178" t="s">
        <v>58</v>
      </c>
      <c r="E767" s="181">
        <v>0.58333333333333304</v>
      </c>
      <c r="F767" s="181">
        <v>0.625</v>
      </c>
      <c r="G767" s="178">
        <f t="shared" si="23"/>
        <v>8</v>
      </c>
      <c r="H767" s="178">
        <v>0</v>
      </c>
      <c r="I767" s="178">
        <v>8</v>
      </c>
      <c r="J767" s="201"/>
      <c r="K767" s="202"/>
      <c r="L767" s="201"/>
      <c r="M767" s="201"/>
    </row>
    <row r="768" spans="1:13" s="197" customFormat="1" ht="15.6" x14ac:dyDescent="0.3">
      <c r="A768" s="175">
        <f t="shared" si="22"/>
        <v>2</v>
      </c>
      <c r="B768" s="176">
        <v>45705</v>
      </c>
      <c r="C768" s="177" t="s">
        <v>69</v>
      </c>
      <c r="D768" s="178" t="s">
        <v>58</v>
      </c>
      <c r="E768" s="181">
        <v>0.625</v>
      </c>
      <c r="F768" s="181">
        <v>0.66666666666666696</v>
      </c>
      <c r="G768" s="178">
        <f t="shared" si="23"/>
        <v>64</v>
      </c>
      <c r="H768" s="178">
        <v>58</v>
      </c>
      <c r="I768" s="178">
        <v>6</v>
      </c>
      <c r="J768" s="201"/>
      <c r="K768" s="202"/>
      <c r="L768" s="201"/>
      <c r="M768" s="201"/>
    </row>
    <row r="769" spans="1:13" s="197" customFormat="1" ht="15.6" x14ac:dyDescent="0.3">
      <c r="A769" s="175">
        <f t="shared" si="22"/>
        <v>2</v>
      </c>
      <c r="B769" s="176">
        <v>45705</v>
      </c>
      <c r="C769" s="177" t="s">
        <v>69</v>
      </c>
      <c r="D769" s="178" t="s">
        <v>58</v>
      </c>
      <c r="E769" s="181">
        <v>0.66666666666666696</v>
      </c>
      <c r="F769" s="181">
        <v>0.70833333333333304</v>
      </c>
      <c r="G769" s="178">
        <f t="shared" si="23"/>
        <v>183</v>
      </c>
      <c r="H769" s="178">
        <v>174</v>
      </c>
      <c r="I769" s="178">
        <v>9</v>
      </c>
      <c r="J769" s="201"/>
      <c r="K769" s="202"/>
      <c r="L769" s="201"/>
      <c r="M769" s="201"/>
    </row>
    <row r="770" spans="1:13" s="197" customFormat="1" ht="15.6" x14ac:dyDescent="0.3">
      <c r="A770" s="175">
        <f t="shared" si="22"/>
        <v>2</v>
      </c>
      <c r="B770" s="176">
        <v>45705</v>
      </c>
      <c r="C770" s="177" t="s">
        <v>69</v>
      </c>
      <c r="D770" s="178" t="s">
        <v>58</v>
      </c>
      <c r="E770" s="181">
        <v>0.70833333333333304</v>
      </c>
      <c r="F770" s="181">
        <v>0.75</v>
      </c>
      <c r="G770" s="178">
        <f t="shared" si="23"/>
        <v>79</v>
      </c>
      <c r="H770" s="178">
        <v>73</v>
      </c>
      <c r="I770" s="178">
        <v>6</v>
      </c>
      <c r="J770" s="201"/>
      <c r="K770" s="202"/>
      <c r="L770" s="201"/>
      <c r="M770" s="201"/>
    </row>
    <row r="771" spans="1:13" s="197" customFormat="1" ht="15.6" x14ac:dyDescent="0.3">
      <c r="A771" s="175">
        <f t="shared" si="22"/>
        <v>2</v>
      </c>
      <c r="B771" s="176">
        <v>45705</v>
      </c>
      <c r="C771" s="177" t="s">
        <v>69</v>
      </c>
      <c r="D771" s="178" t="s">
        <v>58</v>
      </c>
      <c r="E771" s="181">
        <v>0.75</v>
      </c>
      <c r="F771" s="181">
        <v>0.79166666666666696</v>
      </c>
      <c r="G771" s="178">
        <f t="shared" si="23"/>
        <v>136</v>
      </c>
      <c r="H771" s="178">
        <v>131</v>
      </c>
      <c r="I771" s="178">
        <v>5</v>
      </c>
      <c r="J771" s="201"/>
      <c r="K771" s="202"/>
      <c r="L771" s="201"/>
      <c r="M771" s="201"/>
    </row>
    <row r="772" spans="1:13" s="197" customFormat="1" ht="15.6" x14ac:dyDescent="0.3">
      <c r="A772" s="175">
        <f t="shared" si="22"/>
        <v>2</v>
      </c>
      <c r="B772" s="176">
        <v>45705</v>
      </c>
      <c r="C772" s="177" t="s">
        <v>69</v>
      </c>
      <c r="D772" s="178" t="s">
        <v>58</v>
      </c>
      <c r="E772" s="181">
        <v>0.79166666666666696</v>
      </c>
      <c r="F772" s="181">
        <v>0.83333333333333304</v>
      </c>
      <c r="G772" s="178">
        <f t="shared" si="23"/>
        <v>33</v>
      </c>
      <c r="H772" s="178">
        <v>29</v>
      </c>
      <c r="I772" s="178">
        <v>4</v>
      </c>
      <c r="J772" s="201"/>
      <c r="K772" s="202"/>
      <c r="L772" s="201"/>
      <c r="M772" s="201"/>
    </row>
    <row r="773" spans="1:13" s="197" customFormat="1" ht="15.6" x14ac:dyDescent="0.3">
      <c r="A773" s="175">
        <f t="shared" si="22"/>
        <v>2</v>
      </c>
      <c r="B773" s="176">
        <v>45705</v>
      </c>
      <c r="C773" s="177" t="s">
        <v>69</v>
      </c>
      <c r="D773" s="178" t="s">
        <v>58</v>
      </c>
      <c r="E773" s="181">
        <v>0.83333333333333304</v>
      </c>
      <c r="F773" s="181">
        <v>0.875</v>
      </c>
      <c r="G773" s="178">
        <f t="shared" si="23"/>
        <v>2</v>
      </c>
      <c r="H773" s="178">
        <v>0</v>
      </c>
      <c r="I773" s="178">
        <v>2</v>
      </c>
      <c r="J773" s="201"/>
      <c r="K773" s="202"/>
      <c r="L773" s="201"/>
      <c r="M773" s="201"/>
    </row>
    <row r="774" spans="1:13" s="197" customFormat="1" ht="15.6" x14ac:dyDescent="0.3">
      <c r="A774" s="175">
        <f t="shared" si="22"/>
        <v>2</v>
      </c>
      <c r="B774" s="176">
        <v>45705</v>
      </c>
      <c r="C774" s="177" t="s">
        <v>69</v>
      </c>
      <c r="D774" s="178" t="s">
        <v>58</v>
      </c>
      <c r="E774" s="181">
        <v>0.875</v>
      </c>
      <c r="F774" s="181">
        <v>0.91666666666666696</v>
      </c>
      <c r="G774" s="178">
        <f t="shared" si="23"/>
        <v>31</v>
      </c>
      <c r="H774" s="178">
        <v>29</v>
      </c>
      <c r="I774" s="178">
        <v>2</v>
      </c>
      <c r="J774" s="201"/>
      <c r="K774" s="202"/>
      <c r="L774" s="201"/>
      <c r="M774" s="201"/>
    </row>
    <row r="775" spans="1:13" s="197" customFormat="1" ht="15.6" x14ac:dyDescent="0.3">
      <c r="A775" s="175">
        <f t="shared" si="22"/>
        <v>2</v>
      </c>
      <c r="B775" s="176">
        <v>45705</v>
      </c>
      <c r="C775" s="177" t="s">
        <v>69</v>
      </c>
      <c r="D775" s="178" t="s">
        <v>58</v>
      </c>
      <c r="E775" s="181">
        <v>0.91666666666666696</v>
      </c>
      <c r="F775" s="181">
        <v>0.95833333333333304</v>
      </c>
      <c r="G775" s="178">
        <f t="shared" si="23"/>
        <v>32</v>
      </c>
      <c r="H775" s="178">
        <v>29</v>
      </c>
      <c r="I775" s="178">
        <v>3</v>
      </c>
      <c r="J775" s="201"/>
      <c r="K775" s="202"/>
      <c r="L775" s="201"/>
      <c r="M775" s="201"/>
    </row>
    <row r="776" spans="1:13" s="197" customFormat="1" ht="15.6" x14ac:dyDescent="0.3">
      <c r="A776" s="175">
        <f t="shared" si="22"/>
        <v>2</v>
      </c>
      <c r="B776" s="176">
        <v>45705</v>
      </c>
      <c r="C776" s="177" t="s">
        <v>69</v>
      </c>
      <c r="D776" s="178" t="s">
        <v>58</v>
      </c>
      <c r="E776" s="181">
        <v>0.95833333333333304</v>
      </c>
      <c r="F776" s="181">
        <v>0</v>
      </c>
      <c r="G776" s="178">
        <f t="shared" si="23"/>
        <v>0</v>
      </c>
      <c r="H776" s="178">
        <v>0</v>
      </c>
      <c r="I776" s="178">
        <v>0</v>
      </c>
      <c r="J776" s="201"/>
      <c r="K776" s="202"/>
      <c r="L776" s="201"/>
      <c r="M776" s="201"/>
    </row>
    <row r="777" spans="1:13" s="197" customFormat="1" ht="15.6" x14ac:dyDescent="0.3">
      <c r="A777" s="200">
        <f t="shared" si="22"/>
        <v>3</v>
      </c>
      <c r="B777" s="160">
        <v>45706</v>
      </c>
      <c r="C777" s="203" t="s">
        <v>69</v>
      </c>
      <c r="D777" s="194" t="s">
        <v>58</v>
      </c>
      <c r="E777" s="193">
        <v>0</v>
      </c>
      <c r="F777" s="193">
        <v>4.1666666666666699E-2</v>
      </c>
      <c r="G777" s="192">
        <f t="shared" si="23"/>
        <v>0</v>
      </c>
      <c r="H777" s="194">
        <v>0</v>
      </c>
      <c r="I777" s="194">
        <v>0</v>
      </c>
      <c r="J777" s="201"/>
      <c r="K777" s="202"/>
      <c r="L777" s="201"/>
      <c r="M777" s="201"/>
    </row>
    <row r="778" spans="1:13" s="197" customFormat="1" ht="15.6" x14ac:dyDescent="0.3">
      <c r="A778" s="200">
        <f t="shared" si="22"/>
        <v>3</v>
      </c>
      <c r="B778" s="160">
        <v>45706</v>
      </c>
      <c r="C778" s="203" t="s">
        <v>69</v>
      </c>
      <c r="D778" s="194" t="s">
        <v>58</v>
      </c>
      <c r="E778" s="193">
        <v>4.1666666666666699E-2</v>
      </c>
      <c r="F778" s="193">
        <v>8.3333333333333301E-2</v>
      </c>
      <c r="G778" s="192">
        <f t="shared" si="23"/>
        <v>0</v>
      </c>
      <c r="H778" s="194">
        <v>0</v>
      </c>
      <c r="I778" s="194">
        <v>0</v>
      </c>
      <c r="J778" s="201"/>
      <c r="K778" s="202"/>
      <c r="L778" s="201"/>
      <c r="M778" s="201"/>
    </row>
    <row r="779" spans="1:13" s="197" customFormat="1" ht="15.6" x14ac:dyDescent="0.3">
      <c r="A779" s="200">
        <f t="shared" si="22"/>
        <v>3</v>
      </c>
      <c r="B779" s="160">
        <v>45706</v>
      </c>
      <c r="C779" s="203" t="s">
        <v>69</v>
      </c>
      <c r="D779" s="194" t="s">
        <v>58</v>
      </c>
      <c r="E779" s="193">
        <v>8.3333333333333301E-2</v>
      </c>
      <c r="F779" s="193">
        <v>0.125</v>
      </c>
      <c r="G779" s="192">
        <f t="shared" si="23"/>
        <v>0</v>
      </c>
      <c r="H779" s="194">
        <v>0</v>
      </c>
      <c r="I779" s="194">
        <v>0</v>
      </c>
      <c r="J779" s="201"/>
      <c r="K779" s="202"/>
      <c r="L779" s="201"/>
      <c r="M779" s="201"/>
    </row>
    <row r="780" spans="1:13" s="197" customFormat="1" ht="15.6" x14ac:dyDescent="0.3">
      <c r="A780" s="200">
        <f t="shared" si="22"/>
        <v>3</v>
      </c>
      <c r="B780" s="160">
        <v>45706</v>
      </c>
      <c r="C780" s="203" t="s">
        <v>69</v>
      </c>
      <c r="D780" s="194" t="s">
        <v>58</v>
      </c>
      <c r="E780" s="193">
        <v>0.125</v>
      </c>
      <c r="F780" s="193">
        <v>0.16666666666666699</v>
      </c>
      <c r="G780" s="192">
        <f t="shared" si="23"/>
        <v>0</v>
      </c>
      <c r="H780" s="194">
        <v>0</v>
      </c>
      <c r="I780" s="194">
        <v>0</v>
      </c>
      <c r="J780" s="201"/>
      <c r="K780" s="202"/>
      <c r="L780" s="201"/>
      <c r="M780" s="201"/>
    </row>
    <row r="781" spans="1:13" s="197" customFormat="1" ht="15.6" x14ac:dyDescent="0.3">
      <c r="A781" s="200">
        <f t="shared" si="22"/>
        <v>3</v>
      </c>
      <c r="B781" s="160">
        <v>45706</v>
      </c>
      <c r="C781" s="203" t="s">
        <v>69</v>
      </c>
      <c r="D781" s="194" t="s">
        <v>58</v>
      </c>
      <c r="E781" s="193">
        <v>0.16666666666666699</v>
      </c>
      <c r="F781" s="193">
        <v>0.20833333333333301</v>
      </c>
      <c r="G781" s="192">
        <f t="shared" si="23"/>
        <v>1</v>
      </c>
      <c r="H781" s="194">
        <v>0</v>
      </c>
      <c r="I781" s="194">
        <v>1</v>
      </c>
      <c r="J781" s="201"/>
      <c r="K781" s="202"/>
      <c r="L781" s="201"/>
      <c r="M781" s="201"/>
    </row>
    <row r="782" spans="1:13" s="197" customFormat="1" ht="15.6" x14ac:dyDescent="0.3">
      <c r="A782" s="200">
        <f t="shared" si="22"/>
        <v>3</v>
      </c>
      <c r="B782" s="160">
        <v>45706</v>
      </c>
      <c r="C782" s="203" t="s">
        <v>69</v>
      </c>
      <c r="D782" s="194" t="s">
        <v>58</v>
      </c>
      <c r="E782" s="193">
        <v>0.20833333333333301</v>
      </c>
      <c r="F782" s="193">
        <v>0.25</v>
      </c>
      <c r="G782" s="192">
        <f t="shared" si="23"/>
        <v>17</v>
      </c>
      <c r="H782" s="194">
        <v>15</v>
      </c>
      <c r="I782" s="194">
        <v>2</v>
      </c>
      <c r="J782" s="201"/>
      <c r="K782" s="202"/>
      <c r="L782" s="201"/>
      <c r="M782" s="201"/>
    </row>
    <row r="783" spans="1:13" s="197" customFormat="1" ht="15.6" x14ac:dyDescent="0.3">
      <c r="A783" s="200">
        <f t="shared" si="22"/>
        <v>3</v>
      </c>
      <c r="B783" s="160">
        <v>45706</v>
      </c>
      <c r="C783" s="203" t="s">
        <v>69</v>
      </c>
      <c r="D783" s="194" t="s">
        <v>58</v>
      </c>
      <c r="E783" s="193">
        <v>0.25</v>
      </c>
      <c r="F783" s="193">
        <v>0.29166666666666702</v>
      </c>
      <c r="G783" s="192">
        <f t="shared" si="23"/>
        <v>49</v>
      </c>
      <c r="H783" s="194">
        <v>44</v>
      </c>
      <c r="I783" s="194">
        <v>5</v>
      </c>
      <c r="J783" s="201"/>
      <c r="K783" s="202"/>
      <c r="L783" s="201"/>
      <c r="M783" s="201"/>
    </row>
    <row r="784" spans="1:13" s="197" customFormat="1" ht="15.6" x14ac:dyDescent="0.3">
      <c r="A784" s="200">
        <f t="shared" si="22"/>
        <v>3</v>
      </c>
      <c r="B784" s="160">
        <v>45706</v>
      </c>
      <c r="C784" s="203" t="s">
        <v>69</v>
      </c>
      <c r="D784" s="194" t="s">
        <v>58</v>
      </c>
      <c r="E784" s="193">
        <v>0.29166666666666702</v>
      </c>
      <c r="F784" s="193">
        <v>0.33333333333333298</v>
      </c>
      <c r="G784" s="192">
        <f t="shared" si="23"/>
        <v>143</v>
      </c>
      <c r="H784" s="194">
        <v>131</v>
      </c>
      <c r="I784" s="194">
        <v>12</v>
      </c>
      <c r="J784" s="201"/>
      <c r="K784" s="202"/>
      <c r="L784" s="201"/>
      <c r="M784" s="201"/>
    </row>
    <row r="785" spans="1:13" s="197" customFormat="1" ht="15.6" x14ac:dyDescent="0.3">
      <c r="A785" s="200">
        <f t="shared" si="22"/>
        <v>3</v>
      </c>
      <c r="B785" s="160">
        <v>45706</v>
      </c>
      <c r="C785" s="203" t="s">
        <v>69</v>
      </c>
      <c r="D785" s="194" t="s">
        <v>58</v>
      </c>
      <c r="E785" s="193">
        <v>0.33333333333333298</v>
      </c>
      <c r="F785" s="193">
        <v>0.375</v>
      </c>
      <c r="G785" s="192">
        <f t="shared" si="23"/>
        <v>70</v>
      </c>
      <c r="H785" s="194">
        <v>58</v>
      </c>
      <c r="I785" s="194">
        <v>12</v>
      </c>
      <c r="J785" s="201"/>
      <c r="K785" s="202"/>
      <c r="L785" s="201"/>
      <c r="M785" s="201"/>
    </row>
    <row r="786" spans="1:13" s="197" customFormat="1" ht="15.6" x14ac:dyDescent="0.3">
      <c r="A786" s="200">
        <f t="shared" si="22"/>
        <v>3</v>
      </c>
      <c r="B786" s="160">
        <v>45706</v>
      </c>
      <c r="C786" s="203" t="s">
        <v>69</v>
      </c>
      <c r="D786" s="194" t="s">
        <v>58</v>
      </c>
      <c r="E786" s="193">
        <v>0.375</v>
      </c>
      <c r="F786" s="193">
        <v>0.41666666666666702</v>
      </c>
      <c r="G786" s="192">
        <f t="shared" si="23"/>
        <v>127</v>
      </c>
      <c r="H786" s="194">
        <v>116</v>
      </c>
      <c r="I786" s="194">
        <v>11</v>
      </c>
      <c r="J786" s="201"/>
      <c r="K786" s="202"/>
      <c r="L786" s="201"/>
      <c r="M786" s="201"/>
    </row>
    <row r="787" spans="1:13" s="197" customFormat="1" ht="15.6" x14ac:dyDescent="0.3">
      <c r="A787" s="200">
        <f t="shared" si="22"/>
        <v>3</v>
      </c>
      <c r="B787" s="160">
        <v>45706</v>
      </c>
      <c r="C787" s="203" t="s">
        <v>69</v>
      </c>
      <c r="D787" s="194" t="s">
        <v>58</v>
      </c>
      <c r="E787" s="193">
        <v>0.41666666666666702</v>
      </c>
      <c r="F787" s="193">
        <v>0.45833333333333298</v>
      </c>
      <c r="G787" s="192">
        <f t="shared" si="23"/>
        <v>83</v>
      </c>
      <c r="H787" s="194">
        <v>73</v>
      </c>
      <c r="I787" s="194">
        <v>10</v>
      </c>
      <c r="J787" s="201"/>
      <c r="K787" s="202"/>
      <c r="L787" s="201"/>
      <c r="M787" s="201"/>
    </row>
    <row r="788" spans="1:13" s="197" customFormat="1" ht="15.6" x14ac:dyDescent="0.3">
      <c r="A788" s="200">
        <f t="shared" si="22"/>
        <v>3</v>
      </c>
      <c r="B788" s="160">
        <v>45706</v>
      </c>
      <c r="C788" s="203" t="s">
        <v>69</v>
      </c>
      <c r="D788" s="194" t="s">
        <v>58</v>
      </c>
      <c r="E788" s="193">
        <v>0.45833333333333298</v>
      </c>
      <c r="F788" s="193">
        <v>0.5</v>
      </c>
      <c r="G788" s="192">
        <f t="shared" si="23"/>
        <v>71</v>
      </c>
      <c r="H788" s="194">
        <v>58</v>
      </c>
      <c r="I788" s="194">
        <v>13</v>
      </c>
      <c r="J788" s="201"/>
      <c r="K788" s="202"/>
      <c r="L788" s="201"/>
      <c r="M788" s="201"/>
    </row>
    <row r="789" spans="1:13" s="197" customFormat="1" ht="15.6" x14ac:dyDescent="0.3">
      <c r="A789" s="200">
        <f t="shared" si="22"/>
        <v>3</v>
      </c>
      <c r="B789" s="160">
        <v>45706</v>
      </c>
      <c r="C789" s="203" t="s">
        <v>69</v>
      </c>
      <c r="D789" s="194" t="s">
        <v>58</v>
      </c>
      <c r="E789" s="193">
        <v>0.5</v>
      </c>
      <c r="F789" s="193">
        <v>0.54166666666666696</v>
      </c>
      <c r="G789" s="192">
        <f t="shared" si="23"/>
        <v>155</v>
      </c>
      <c r="H789" s="194">
        <v>145</v>
      </c>
      <c r="I789" s="194">
        <v>10</v>
      </c>
      <c r="J789" s="201"/>
      <c r="K789" s="202"/>
      <c r="L789" s="201"/>
      <c r="M789" s="201"/>
    </row>
    <row r="790" spans="1:13" s="197" customFormat="1" ht="15.6" x14ac:dyDescent="0.3">
      <c r="A790" s="200">
        <f t="shared" si="22"/>
        <v>3</v>
      </c>
      <c r="B790" s="160">
        <v>45706</v>
      </c>
      <c r="C790" s="203" t="s">
        <v>69</v>
      </c>
      <c r="D790" s="194" t="s">
        <v>58</v>
      </c>
      <c r="E790" s="193">
        <v>0.54166666666666696</v>
      </c>
      <c r="F790" s="193">
        <v>0.58333333333333304</v>
      </c>
      <c r="G790" s="192">
        <f t="shared" si="23"/>
        <v>82</v>
      </c>
      <c r="H790" s="194">
        <v>73</v>
      </c>
      <c r="I790" s="194">
        <v>9</v>
      </c>
      <c r="J790" s="201"/>
      <c r="K790" s="202"/>
      <c r="L790" s="201"/>
      <c r="M790" s="201"/>
    </row>
    <row r="791" spans="1:13" s="197" customFormat="1" ht="15.6" x14ac:dyDescent="0.3">
      <c r="A791" s="200">
        <f t="shared" si="22"/>
        <v>3</v>
      </c>
      <c r="B791" s="160">
        <v>45706</v>
      </c>
      <c r="C791" s="203" t="s">
        <v>69</v>
      </c>
      <c r="D791" s="194" t="s">
        <v>58</v>
      </c>
      <c r="E791" s="193">
        <v>0.58333333333333304</v>
      </c>
      <c r="F791" s="193">
        <v>0.625</v>
      </c>
      <c r="G791" s="192">
        <f t="shared" si="23"/>
        <v>79</v>
      </c>
      <c r="H791" s="194">
        <v>73</v>
      </c>
      <c r="I791" s="194">
        <v>6</v>
      </c>
      <c r="J791" s="201"/>
      <c r="K791" s="202"/>
      <c r="L791" s="201"/>
      <c r="M791" s="201"/>
    </row>
    <row r="792" spans="1:13" s="197" customFormat="1" ht="15.6" x14ac:dyDescent="0.3">
      <c r="A792" s="200">
        <f t="shared" si="22"/>
        <v>3</v>
      </c>
      <c r="B792" s="160">
        <v>45706</v>
      </c>
      <c r="C792" s="203" t="s">
        <v>69</v>
      </c>
      <c r="D792" s="194" t="s">
        <v>58</v>
      </c>
      <c r="E792" s="193">
        <v>0.625</v>
      </c>
      <c r="F792" s="193">
        <v>0.66666666666666696</v>
      </c>
      <c r="G792" s="192">
        <f t="shared" si="23"/>
        <v>109</v>
      </c>
      <c r="H792" s="194">
        <v>102</v>
      </c>
      <c r="I792" s="194">
        <v>7</v>
      </c>
      <c r="J792" s="201"/>
      <c r="K792" s="202"/>
      <c r="L792" s="201"/>
      <c r="M792" s="201"/>
    </row>
    <row r="793" spans="1:13" s="197" customFormat="1" ht="15.6" x14ac:dyDescent="0.3">
      <c r="A793" s="200">
        <f t="shared" si="22"/>
        <v>3</v>
      </c>
      <c r="B793" s="160">
        <v>45706</v>
      </c>
      <c r="C793" s="203" t="s">
        <v>69</v>
      </c>
      <c r="D793" s="194" t="s">
        <v>58</v>
      </c>
      <c r="E793" s="193">
        <v>0.66666666666666696</v>
      </c>
      <c r="F793" s="193">
        <v>0.70833333333333304</v>
      </c>
      <c r="G793" s="192">
        <f t="shared" si="23"/>
        <v>82</v>
      </c>
      <c r="H793" s="194">
        <v>73</v>
      </c>
      <c r="I793" s="194">
        <v>9</v>
      </c>
      <c r="J793" s="201"/>
      <c r="K793" s="202"/>
      <c r="L793" s="201"/>
      <c r="M793" s="201"/>
    </row>
    <row r="794" spans="1:13" s="197" customFormat="1" ht="15.6" x14ac:dyDescent="0.3">
      <c r="A794" s="200">
        <f t="shared" si="22"/>
        <v>3</v>
      </c>
      <c r="B794" s="160">
        <v>45706</v>
      </c>
      <c r="C794" s="203" t="s">
        <v>69</v>
      </c>
      <c r="D794" s="194" t="s">
        <v>58</v>
      </c>
      <c r="E794" s="193">
        <v>0.70833333333333304</v>
      </c>
      <c r="F794" s="193">
        <v>0.75</v>
      </c>
      <c r="G794" s="192">
        <f t="shared" si="23"/>
        <v>170</v>
      </c>
      <c r="H794" s="194">
        <v>160</v>
      </c>
      <c r="I794" s="194">
        <v>10</v>
      </c>
      <c r="J794" s="201"/>
      <c r="K794" s="202"/>
      <c r="L794" s="201"/>
      <c r="M794" s="201"/>
    </row>
    <row r="795" spans="1:13" s="197" customFormat="1" ht="15.6" x14ac:dyDescent="0.3">
      <c r="A795" s="200">
        <f t="shared" si="22"/>
        <v>3</v>
      </c>
      <c r="B795" s="160">
        <v>45706</v>
      </c>
      <c r="C795" s="203" t="s">
        <v>69</v>
      </c>
      <c r="D795" s="194" t="s">
        <v>58</v>
      </c>
      <c r="E795" s="193">
        <v>0.75</v>
      </c>
      <c r="F795" s="193">
        <v>0.79166666666666696</v>
      </c>
      <c r="G795" s="192">
        <f t="shared" ref="G795:G858" si="24">H795+I795</f>
        <v>153</v>
      </c>
      <c r="H795" s="194">
        <v>146</v>
      </c>
      <c r="I795" s="194">
        <v>7</v>
      </c>
      <c r="J795" s="201"/>
      <c r="K795" s="202"/>
      <c r="L795" s="201"/>
      <c r="M795" s="201"/>
    </row>
    <row r="796" spans="1:13" s="197" customFormat="1" ht="15.6" x14ac:dyDescent="0.3">
      <c r="A796" s="200">
        <f t="shared" si="22"/>
        <v>3</v>
      </c>
      <c r="B796" s="160">
        <v>45706</v>
      </c>
      <c r="C796" s="203" t="s">
        <v>69</v>
      </c>
      <c r="D796" s="194" t="s">
        <v>58</v>
      </c>
      <c r="E796" s="193">
        <v>0.79166666666666696</v>
      </c>
      <c r="F796" s="193">
        <v>0.83333333333333304</v>
      </c>
      <c r="G796" s="192">
        <f t="shared" si="24"/>
        <v>33</v>
      </c>
      <c r="H796" s="194">
        <v>29</v>
      </c>
      <c r="I796" s="194">
        <v>4</v>
      </c>
      <c r="J796" s="201"/>
      <c r="K796" s="202"/>
      <c r="L796" s="201"/>
      <c r="M796" s="201"/>
    </row>
    <row r="797" spans="1:13" s="197" customFormat="1" ht="15.6" x14ac:dyDescent="0.3">
      <c r="A797" s="200">
        <f t="shared" si="22"/>
        <v>3</v>
      </c>
      <c r="B797" s="160">
        <v>45706</v>
      </c>
      <c r="C797" s="203" t="s">
        <v>69</v>
      </c>
      <c r="D797" s="194" t="s">
        <v>58</v>
      </c>
      <c r="E797" s="193">
        <v>0.83333333333333304</v>
      </c>
      <c r="F797" s="193">
        <v>0.875</v>
      </c>
      <c r="G797" s="192">
        <f t="shared" si="24"/>
        <v>62</v>
      </c>
      <c r="H797" s="194">
        <v>58</v>
      </c>
      <c r="I797" s="194">
        <v>4</v>
      </c>
      <c r="J797" s="201"/>
      <c r="K797" s="202"/>
      <c r="L797" s="201"/>
      <c r="M797" s="201"/>
    </row>
    <row r="798" spans="1:13" s="197" customFormat="1" ht="15.6" x14ac:dyDescent="0.3">
      <c r="A798" s="200">
        <f t="shared" si="22"/>
        <v>3</v>
      </c>
      <c r="B798" s="160">
        <v>45706</v>
      </c>
      <c r="C798" s="203" t="s">
        <v>69</v>
      </c>
      <c r="D798" s="194" t="s">
        <v>58</v>
      </c>
      <c r="E798" s="193">
        <v>0.875</v>
      </c>
      <c r="F798" s="193">
        <v>0.91666666666666696</v>
      </c>
      <c r="G798" s="192">
        <f t="shared" si="24"/>
        <v>60</v>
      </c>
      <c r="H798" s="194">
        <v>58</v>
      </c>
      <c r="I798" s="194">
        <v>2</v>
      </c>
      <c r="J798" s="201"/>
      <c r="K798" s="202"/>
      <c r="L798" s="201"/>
      <c r="M798" s="201"/>
    </row>
    <row r="799" spans="1:13" s="197" customFormat="1" ht="15.6" x14ac:dyDescent="0.3">
      <c r="A799" s="200">
        <f t="shared" si="22"/>
        <v>3</v>
      </c>
      <c r="B799" s="160">
        <v>45706</v>
      </c>
      <c r="C799" s="203" t="s">
        <v>69</v>
      </c>
      <c r="D799" s="194" t="s">
        <v>58</v>
      </c>
      <c r="E799" s="193">
        <v>0.91666666666666696</v>
      </c>
      <c r="F799" s="193">
        <v>0.95833333333333304</v>
      </c>
      <c r="G799" s="192">
        <f t="shared" si="24"/>
        <v>2</v>
      </c>
      <c r="H799" s="194">
        <v>0</v>
      </c>
      <c r="I799" s="194">
        <v>2</v>
      </c>
      <c r="J799" s="201"/>
      <c r="K799" s="202"/>
      <c r="L799" s="201"/>
      <c r="M799" s="201"/>
    </row>
    <row r="800" spans="1:13" s="197" customFormat="1" ht="15.6" x14ac:dyDescent="0.3">
      <c r="A800" s="200">
        <f t="shared" si="22"/>
        <v>3</v>
      </c>
      <c r="B800" s="160">
        <v>45706</v>
      </c>
      <c r="C800" s="203" t="s">
        <v>69</v>
      </c>
      <c r="D800" s="194" t="s">
        <v>58</v>
      </c>
      <c r="E800" s="193">
        <v>0.95833333333333304</v>
      </c>
      <c r="F800" s="193">
        <v>0</v>
      </c>
      <c r="G800" s="192">
        <f t="shared" si="24"/>
        <v>1</v>
      </c>
      <c r="H800" s="194">
        <v>0</v>
      </c>
      <c r="I800" s="194">
        <v>1</v>
      </c>
      <c r="J800" s="204"/>
      <c r="K800" s="201"/>
      <c r="L800" s="201"/>
      <c r="M800" s="201"/>
    </row>
    <row r="801" spans="1:9" s="197" customFormat="1" ht="15.6" x14ac:dyDescent="0.25">
      <c r="A801" s="175">
        <f t="shared" si="22"/>
        <v>4</v>
      </c>
      <c r="B801" s="176">
        <v>45707</v>
      </c>
      <c r="C801" s="177" t="s">
        <v>69</v>
      </c>
      <c r="D801" s="206" t="s">
        <v>58</v>
      </c>
      <c r="E801" s="181">
        <v>0</v>
      </c>
      <c r="F801" s="181">
        <v>4.1666666666666699E-2</v>
      </c>
      <c r="G801" s="178">
        <f t="shared" si="24"/>
        <v>0</v>
      </c>
      <c r="H801" s="206">
        <v>0</v>
      </c>
      <c r="I801" s="206">
        <v>0</v>
      </c>
    </row>
    <row r="802" spans="1:9" s="197" customFormat="1" ht="15.6" x14ac:dyDescent="0.25">
      <c r="A802" s="175">
        <f t="shared" si="22"/>
        <v>4</v>
      </c>
      <c r="B802" s="176">
        <v>45707</v>
      </c>
      <c r="C802" s="177" t="s">
        <v>69</v>
      </c>
      <c r="D802" s="206" t="s">
        <v>58</v>
      </c>
      <c r="E802" s="181">
        <v>4.1666666666666699E-2</v>
      </c>
      <c r="F802" s="181">
        <v>8.3333333333333301E-2</v>
      </c>
      <c r="G802" s="178">
        <f t="shared" si="24"/>
        <v>0</v>
      </c>
      <c r="H802" s="206">
        <v>0</v>
      </c>
      <c r="I802" s="206">
        <v>0</v>
      </c>
    </row>
    <row r="803" spans="1:9" s="197" customFormat="1" ht="15.6" x14ac:dyDescent="0.25">
      <c r="A803" s="175">
        <f t="shared" si="22"/>
        <v>4</v>
      </c>
      <c r="B803" s="176">
        <v>45707</v>
      </c>
      <c r="C803" s="177" t="s">
        <v>69</v>
      </c>
      <c r="D803" s="206" t="s">
        <v>58</v>
      </c>
      <c r="E803" s="181">
        <v>8.3333333333333301E-2</v>
      </c>
      <c r="F803" s="181">
        <v>0.125</v>
      </c>
      <c r="G803" s="178">
        <f t="shared" si="24"/>
        <v>0</v>
      </c>
      <c r="H803" s="206">
        <v>0</v>
      </c>
      <c r="I803" s="206">
        <v>0</v>
      </c>
    </row>
    <row r="804" spans="1:9" s="197" customFormat="1" ht="15.6" x14ac:dyDescent="0.25">
      <c r="A804" s="175">
        <f t="shared" si="22"/>
        <v>4</v>
      </c>
      <c r="B804" s="176">
        <v>45707</v>
      </c>
      <c r="C804" s="177" t="s">
        <v>69</v>
      </c>
      <c r="D804" s="206" t="s">
        <v>58</v>
      </c>
      <c r="E804" s="181">
        <v>0.125</v>
      </c>
      <c r="F804" s="181">
        <v>0.16666666666666699</v>
      </c>
      <c r="G804" s="178">
        <f t="shared" si="24"/>
        <v>0</v>
      </c>
      <c r="H804" s="206">
        <v>0</v>
      </c>
      <c r="I804" s="206">
        <v>0</v>
      </c>
    </row>
    <row r="805" spans="1:9" s="197" customFormat="1" ht="15.6" x14ac:dyDescent="0.25">
      <c r="A805" s="175">
        <f t="shared" si="22"/>
        <v>4</v>
      </c>
      <c r="B805" s="176">
        <v>45707</v>
      </c>
      <c r="C805" s="177" t="s">
        <v>69</v>
      </c>
      <c r="D805" s="206" t="s">
        <v>58</v>
      </c>
      <c r="E805" s="181">
        <v>0.16666666666666699</v>
      </c>
      <c r="F805" s="181">
        <v>0.20833333333333301</v>
      </c>
      <c r="G805" s="178">
        <f t="shared" si="24"/>
        <v>15</v>
      </c>
      <c r="H805" s="206">
        <v>15</v>
      </c>
      <c r="I805" s="206">
        <v>0</v>
      </c>
    </row>
    <row r="806" spans="1:9" s="197" customFormat="1" ht="15.6" x14ac:dyDescent="0.25">
      <c r="A806" s="175">
        <f t="shared" si="22"/>
        <v>4</v>
      </c>
      <c r="B806" s="176">
        <v>45707</v>
      </c>
      <c r="C806" s="177" t="s">
        <v>69</v>
      </c>
      <c r="D806" s="206" t="s">
        <v>58</v>
      </c>
      <c r="E806" s="181">
        <v>0.20833333333333301</v>
      </c>
      <c r="F806" s="181">
        <v>0.25</v>
      </c>
      <c r="G806" s="178">
        <f t="shared" si="24"/>
        <v>16</v>
      </c>
      <c r="H806" s="206">
        <v>15</v>
      </c>
      <c r="I806" s="206">
        <v>1</v>
      </c>
    </row>
    <row r="807" spans="1:9" s="197" customFormat="1" ht="15.6" x14ac:dyDescent="0.25">
      <c r="A807" s="175">
        <f t="shared" si="22"/>
        <v>4</v>
      </c>
      <c r="B807" s="176">
        <v>45707</v>
      </c>
      <c r="C807" s="177" t="s">
        <v>69</v>
      </c>
      <c r="D807" s="206" t="s">
        <v>58</v>
      </c>
      <c r="E807" s="181">
        <v>0.25</v>
      </c>
      <c r="F807" s="181">
        <v>0.29166666666666702</v>
      </c>
      <c r="G807" s="178">
        <f t="shared" si="24"/>
        <v>32</v>
      </c>
      <c r="H807" s="206">
        <v>29</v>
      </c>
      <c r="I807" s="206">
        <v>3</v>
      </c>
    </row>
    <row r="808" spans="1:9" s="197" customFormat="1" ht="15.6" x14ac:dyDescent="0.25">
      <c r="A808" s="175">
        <f t="shared" si="22"/>
        <v>4</v>
      </c>
      <c r="B808" s="176">
        <v>45707</v>
      </c>
      <c r="C808" s="177" t="s">
        <v>69</v>
      </c>
      <c r="D808" s="206" t="s">
        <v>58</v>
      </c>
      <c r="E808" s="181">
        <v>0.29166666666666702</v>
      </c>
      <c r="F808" s="181">
        <v>0.33333333333333298</v>
      </c>
      <c r="G808" s="178">
        <f t="shared" si="24"/>
        <v>37</v>
      </c>
      <c r="H808" s="206">
        <v>29</v>
      </c>
      <c r="I808" s="206">
        <v>8</v>
      </c>
    </row>
    <row r="809" spans="1:9" s="197" customFormat="1" ht="15.6" x14ac:dyDescent="0.25">
      <c r="A809" s="175">
        <f t="shared" si="22"/>
        <v>4</v>
      </c>
      <c r="B809" s="176">
        <v>45707</v>
      </c>
      <c r="C809" s="177" t="s">
        <v>69</v>
      </c>
      <c r="D809" s="206" t="s">
        <v>58</v>
      </c>
      <c r="E809" s="181">
        <v>0.33333333333333298</v>
      </c>
      <c r="F809" s="181">
        <v>0.375</v>
      </c>
      <c r="G809" s="178">
        <f t="shared" si="24"/>
        <v>94</v>
      </c>
      <c r="H809" s="206">
        <v>87</v>
      </c>
      <c r="I809" s="206">
        <v>7</v>
      </c>
    </row>
    <row r="810" spans="1:9" s="197" customFormat="1" ht="15.6" x14ac:dyDescent="0.25">
      <c r="A810" s="175">
        <f t="shared" si="22"/>
        <v>4</v>
      </c>
      <c r="B810" s="176">
        <v>45707</v>
      </c>
      <c r="C810" s="177" t="s">
        <v>69</v>
      </c>
      <c r="D810" s="206" t="s">
        <v>58</v>
      </c>
      <c r="E810" s="181">
        <v>0.375</v>
      </c>
      <c r="F810" s="181">
        <v>0.41666666666666702</v>
      </c>
      <c r="G810" s="178">
        <f t="shared" si="24"/>
        <v>81</v>
      </c>
      <c r="H810" s="206">
        <v>73</v>
      </c>
      <c r="I810" s="206">
        <v>8</v>
      </c>
    </row>
    <row r="811" spans="1:9" s="197" customFormat="1" ht="15.6" x14ac:dyDescent="0.25">
      <c r="A811" s="175">
        <f t="shared" si="22"/>
        <v>4</v>
      </c>
      <c r="B811" s="176">
        <v>45707</v>
      </c>
      <c r="C811" s="177" t="s">
        <v>69</v>
      </c>
      <c r="D811" s="206" t="s">
        <v>58</v>
      </c>
      <c r="E811" s="181">
        <v>0.41666666666666702</v>
      </c>
      <c r="F811" s="181">
        <v>0.45833333333333298</v>
      </c>
      <c r="G811" s="178">
        <f t="shared" si="24"/>
        <v>53</v>
      </c>
      <c r="H811" s="206">
        <v>44</v>
      </c>
      <c r="I811" s="206">
        <v>9</v>
      </c>
    </row>
    <row r="812" spans="1:9" s="197" customFormat="1" ht="15.6" x14ac:dyDescent="0.25">
      <c r="A812" s="175">
        <f t="shared" si="22"/>
        <v>4</v>
      </c>
      <c r="B812" s="176">
        <v>45707</v>
      </c>
      <c r="C812" s="177" t="s">
        <v>69</v>
      </c>
      <c r="D812" s="206" t="s">
        <v>58</v>
      </c>
      <c r="E812" s="181">
        <v>0.45833333333333298</v>
      </c>
      <c r="F812" s="181">
        <v>0.5</v>
      </c>
      <c r="G812" s="178">
        <f t="shared" si="24"/>
        <v>35</v>
      </c>
      <c r="H812" s="206">
        <v>29</v>
      </c>
      <c r="I812" s="206">
        <v>6</v>
      </c>
    </row>
    <row r="813" spans="1:9" s="197" customFormat="1" ht="15.6" x14ac:dyDescent="0.25">
      <c r="A813" s="175">
        <f t="shared" si="22"/>
        <v>4</v>
      </c>
      <c r="B813" s="176">
        <v>45707</v>
      </c>
      <c r="C813" s="177" t="s">
        <v>69</v>
      </c>
      <c r="D813" s="206" t="s">
        <v>58</v>
      </c>
      <c r="E813" s="181">
        <v>0.5</v>
      </c>
      <c r="F813" s="181">
        <v>0.54166666666666696</v>
      </c>
      <c r="G813" s="178">
        <f t="shared" si="24"/>
        <v>286</v>
      </c>
      <c r="H813" s="206">
        <v>276</v>
      </c>
      <c r="I813" s="206">
        <v>10</v>
      </c>
    </row>
    <row r="814" spans="1:9" s="197" customFormat="1" ht="15.6" x14ac:dyDescent="0.25">
      <c r="A814" s="175">
        <f t="shared" si="22"/>
        <v>4</v>
      </c>
      <c r="B814" s="176">
        <v>45707</v>
      </c>
      <c r="C814" s="177" t="s">
        <v>69</v>
      </c>
      <c r="D814" s="206" t="s">
        <v>58</v>
      </c>
      <c r="E814" s="181">
        <v>0.54166666666666696</v>
      </c>
      <c r="F814" s="181">
        <v>0.58333333333333304</v>
      </c>
      <c r="G814" s="178">
        <f t="shared" si="24"/>
        <v>242</v>
      </c>
      <c r="H814" s="206">
        <v>233</v>
      </c>
      <c r="I814" s="206">
        <v>9</v>
      </c>
    </row>
    <row r="815" spans="1:9" s="197" customFormat="1" ht="15.6" x14ac:dyDescent="0.25">
      <c r="A815" s="175">
        <f t="shared" si="22"/>
        <v>4</v>
      </c>
      <c r="B815" s="176">
        <v>45707</v>
      </c>
      <c r="C815" s="177" t="s">
        <v>69</v>
      </c>
      <c r="D815" s="206" t="s">
        <v>58</v>
      </c>
      <c r="E815" s="181">
        <v>0.58333333333333304</v>
      </c>
      <c r="F815" s="181">
        <v>0.625</v>
      </c>
      <c r="G815" s="178">
        <f t="shared" si="24"/>
        <v>21</v>
      </c>
      <c r="H815" s="206">
        <v>15</v>
      </c>
      <c r="I815" s="206">
        <v>6</v>
      </c>
    </row>
    <row r="816" spans="1:9" s="197" customFormat="1" ht="15.6" x14ac:dyDescent="0.25">
      <c r="A816" s="175">
        <f t="shared" si="22"/>
        <v>4</v>
      </c>
      <c r="B816" s="176">
        <v>45707</v>
      </c>
      <c r="C816" s="177" t="s">
        <v>69</v>
      </c>
      <c r="D816" s="206" t="s">
        <v>58</v>
      </c>
      <c r="E816" s="181">
        <v>0.625</v>
      </c>
      <c r="F816" s="181">
        <v>0.66666666666666696</v>
      </c>
      <c r="G816" s="178">
        <f t="shared" si="24"/>
        <v>34</v>
      </c>
      <c r="H816" s="206">
        <v>29</v>
      </c>
      <c r="I816" s="206">
        <v>5</v>
      </c>
    </row>
    <row r="817" spans="1:9" s="197" customFormat="1" ht="15.6" x14ac:dyDescent="0.25">
      <c r="A817" s="175">
        <f t="shared" si="22"/>
        <v>4</v>
      </c>
      <c r="B817" s="176">
        <v>45707</v>
      </c>
      <c r="C817" s="177" t="s">
        <v>69</v>
      </c>
      <c r="D817" s="206" t="s">
        <v>58</v>
      </c>
      <c r="E817" s="181">
        <v>0.66666666666666696</v>
      </c>
      <c r="F817" s="181">
        <v>0.70833333333333304</v>
      </c>
      <c r="G817" s="178">
        <f t="shared" si="24"/>
        <v>81</v>
      </c>
      <c r="H817" s="206">
        <v>73</v>
      </c>
      <c r="I817" s="206">
        <v>8</v>
      </c>
    </row>
    <row r="818" spans="1:9" s="197" customFormat="1" ht="15.6" x14ac:dyDescent="0.25">
      <c r="A818" s="175">
        <f t="shared" si="22"/>
        <v>4</v>
      </c>
      <c r="B818" s="176">
        <v>45707</v>
      </c>
      <c r="C818" s="177" t="s">
        <v>69</v>
      </c>
      <c r="D818" s="206" t="s">
        <v>58</v>
      </c>
      <c r="E818" s="181">
        <v>0.70833333333333304</v>
      </c>
      <c r="F818" s="181">
        <v>0.75</v>
      </c>
      <c r="G818" s="178">
        <f t="shared" si="24"/>
        <v>50</v>
      </c>
      <c r="H818" s="206">
        <v>44</v>
      </c>
      <c r="I818" s="206">
        <v>6</v>
      </c>
    </row>
    <row r="819" spans="1:9" s="197" customFormat="1" ht="15.6" x14ac:dyDescent="0.25">
      <c r="A819" s="175">
        <f t="shared" si="22"/>
        <v>4</v>
      </c>
      <c r="B819" s="176">
        <v>45707</v>
      </c>
      <c r="C819" s="177" t="s">
        <v>69</v>
      </c>
      <c r="D819" s="206" t="s">
        <v>58</v>
      </c>
      <c r="E819" s="181">
        <v>0.75</v>
      </c>
      <c r="F819" s="181">
        <v>0.79166666666666696</v>
      </c>
      <c r="G819" s="178">
        <f t="shared" si="24"/>
        <v>125</v>
      </c>
      <c r="H819" s="206">
        <v>116</v>
      </c>
      <c r="I819" s="206">
        <v>9</v>
      </c>
    </row>
    <row r="820" spans="1:9" s="197" customFormat="1" ht="15.6" x14ac:dyDescent="0.25">
      <c r="A820" s="175">
        <f t="shared" si="22"/>
        <v>4</v>
      </c>
      <c r="B820" s="176">
        <v>45707</v>
      </c>
      <c r="C820" s="177" t="s">
        <v>69</v>
      </c>
      <c r="D820" s="206" t="s">
        <v>58</v>
      </c>
      <c r="E820" s="181">
        <v>0.79166666666666696</v>
      </c>
      <c r="F820" s="181">
        <v>0.83333333333333304</v>
      </c>
      <c r="G820" s="178">
        <f t="shared" si="24"/>
        <v>62</v>
      </c>
      <c r="H820" s="206">
        <v>58</v>
      </c>
      <c r="I820" s="206">
        <v>4</v>
      </c>
    </row>
    <row r="821" spans="1:9" s="197" customFormat="1" ht="15.6" x14ac:dyDescent="0.25">
      <c r="A821" s="175">
        <f t="shared" si="22"/>
        <v>4</v>
      </c>
      <c r="B821" s="176">
        <v>45707</v>
      </c>
      <c r="C821" s="177" t="s">
        <v>69</v>
      </c>
      <c r="D821" s="206" t="s">
        <v>58</v>
      </c>
      <c r="E821" s="181">
        <v>0.83333333333333304</v>
      </c>
      <c r="F821" s="181">
        <v>0.875</v>
      </c>
      <c r="G821" s="178">
        <f t="shared" si="24"/>
        <v>33</v>
      </c>
      <c r="H821" s="206">
        <v>30</v>
      </c>
      <c r="I821" s="206">
        <v>3</v>
      </c>
    </row>
    <row r="822" spans="1:9" s="197" customFormat="1" ht="15.6" x14ac:dyDescent="0.25">
      <c r="A822" s="175">
        <f t="shared" si="22"/>
        <v>4</v>
      </c>
      <c r="B822" s="176">
        <v>45707</v>
      </c>
      <c r="C822" s="177" t="s">
        <v>69</v>
      </c>
      <c r="D822" s="206" t="s">
        <v>58</v>
      </c>
      <c r="E822" s="181">
        <v>0.875</v>
      </c>
      <c r="F822" s="181">
        <v>0.91666666666666696</v>
      </c>
      <c r="G822" s="178">
        <f t="shared" si="24"/>
        <v>1</v>
      </c>
      <c r="H822" s="206">
        <v>0</v>
      </c>
      <c r="I822" s="206">
        <v>1</v>
      </c>
    </row>
    <row r="823" spans="1:9" s="197" customFormat="1" ht="15.6" x14ac:dyDescent="0.25">
      <c r="A823" s="175">
        <f t="shared" si="22"/>
        <v>4</v>
      </c>
      <c r="B823" s="176">
        <v>45707</v>
      </c>
      <c r="C823" s="177" t="s">
        <v>69</v>
      </c>
      <c r="D823" s="206" t="s">
        <v>58</v>
      </c>
      <c r="E823" s="181">
        <v>0.91666666666666696</v>
      </c>
      <c r="F823" s="181">
        <v>0.95833333333333304</v>
      </c>
      <c r="G823" s="178">
        <f t="shared" si="24"/>
        <v>32</v>
      </c>
      <c r="H823" s="206">
        <v>30</v>
      </c>
      <c r="I823" s="206">
        <v>2</v>
      </c>
    </row>
    <row r="824" spans="1:9" s="197" customFormat="1" ht="15.6" x14ac:dyDescent="0.25">
      <c r="A824" s="175">
        <f t="shared" si="22"/>
        <v>4</v>
      </c>
      <c r="B824" s="176">
        <v>45707</v>
      </c>
      <c r="C824" s="177" t="s">
        <v>69</v>
      </c>
      <c r="D824" s="206" t="s">
        <v>58</v>
      </c>
      <c r="E824" s="181">
        <v>0.95833333333333304</v>
      </c>
      <c r="F824" s="181">
        <v>0</v>
      </c>
      <c r="G824" s="178">
        <f t="shared" si="24"/>
        <v>1</v>
      </c>
      <c r="H824" s="206">
        <v>0</v>
      </c>
      <c r="I824" s="206">
        <v>1</v>
      </c>
    </row>
    <row r="825" spans="1:9" s="197" customFormat="1" ht="15.6" x14ac:dyDescent="0.25">
      <c r="A825" s="200">
        <f t="shared" si="22"/>
        <v>5</v>
      </c>
      <c r="B825" s="160">
        <v>45708</v>
      </c>
      <c r="C825" s="203" t="s">
        <v>69</v>
      </c>
      <c r="D825" s="207" t="s">
        <v>58</v>
      </c>
      <c r="E825" s="193">
        <v>0</v>
      </c>
      <c r="F825" s="193">
        <v>4.1666666666666699E-2</v>
      </c>
      <c r="G825" s="192">
        <f t="shared" si="24"/>
        <v>15</v>
      </c>
      <c r="H825" s="207">
        <v>15</v>
      </c>
      <c r="I825" s="207">
        <v>0</v>
      </c>
    </row>
    <row r="826" spans="1:9" s="197" customFormat="1" ht="15.6" x14ac:dyDescent="0.25">
      <c r="A826" s="200">
        <f t="shared" si="22"/>
        <v>5</v>
      </c>
      <c r="B826" s="160">
        <v>45708</v>
      </c>
      <c r="C826" s="203" t="s">
        <v>69</v>
      </c>
      <c r="D826" s="207" t="s">
        <v>58</v>
      </c>
      <c r="E826" s="193">
        <v>4.1666666666666699E-2</v>
      </c>
      <c r="F826" s="193">
        <v>8.3333333333333301E-2</v>
      </c>
      <c r="G826" s="192">
        <f t="shared" si="24"/>
        <v>15</v>
      </c>
      <c r="H826" s="207">
        <v>15</v>
      </c>
      <c r="I826" s="207">
        <v>0</v>
      </c>
    </row>
    <row r="827" spans="1:9" s="197" customFormat="1" ht="15.6" x14ac:dyDescent="0.25">
      <c r="A827" s="200">
        <f t="shared" si="22"/>
        <v>5</v>
      </c>
      <c r="B827" s="160">
        <v>45708</v>
      </c>
      <c r="C827" s="203" t="s">
        <v>69</v>
      </c>
      <c r="D827" s="207" t="s">
        <v>58</v>
      </c>
      <c r="E827" s="193">
        <v>8.3333333333333301E-2</v>
      </c>
      <c r="F827" s="193">
        <v>0.125</v>
      </c>
      <c r="G827" s="192">
        <f t="shared" si="24"/>
        <v>0</v>
      </c>
      <c r="H827" s="207">
        <v>0</v>
      </c>
      <c r="I827" s="207">
        <v>0</v>
      </c>
    </row>
    <row r="828" spans="1:9" s="197" customFormat="1" ht="15.6" x14ac:dyDescent="0.25">
      <c r="A828" s="200">
        <f t="shared" si="22"/>
        <v>5</v>
      </c>
      <c r="B828" s="160">
        <v>45708</v>
      </c>
      <c r="C828" s="203" t="s">
        <v>69</v>
      </c>
      <c r="D828" s="207" t="s">
        <v>58</v>
      </c>
      <c r="E828" s="193">
        <v>0.125</v>
      </c>
      <c r="F828" s="193">
        <v>0.16666666666666699</v>
      </c>
      <c r="G828" s="192">
        <f t="shared" si="24"/>
        <v>0</v>
      </c>
      <c r="H828" s="207">
        <v>0</v>
      </c>
      <c r="I828" s="207">
        <v>0</v>
      </c>
    </row>
    <row r="829" spans="1:9" s="197" customFormat="1" ht="15.6" x14ac:dyDescent="0.25">
      <c r="A829" s="200">
        <f t="shared" si="22"/>
        <v>5</v>
      </c>
      <c r="B829" s="160">
        <v>45708</v>
      </c>
      <c r="C829" s="203" t="s">
        <v>69</v>
      </c>
      <c r="D829" s="207" t="s">
        <v>58</v>
      </c>
      <c r="E829" s="193">
        <v>0.16666666666666699</v>
      </c>
      <c r="F829" s="193">
        <v>0.20833333333333301</v>
      </c>
      <c r="G829" s="192">
        <f t="shared" si="24"/>
        <v>0</v>
      </c>
      <c r="H829" s="207">
        <v>0</v>
      </c>
      <c r="I829" s="207">
        <v>0</v>
      </c>
    </row>
    <row r="830" spans="1:9" s="197" customFormat="1" ht="15.6" x14ac:dyDescent="0.25">
      <c r="A830" s="200">
        <f t="shared" si="22"/>
        <v>5</v>
      </c>
      <c r="B830" s="160">
        <v>45708</v>
      </c>
      <c r="C830" s="203" t="s">
        <v>69</v>
      </c>
      <c r="D830" s="207" t="s">
        <v>58</v>
      </c>
      <c r="E830" s="193">
        <v>0.20833333333333301</v>
      </c>
      <c r="F830" s="193">
        <v>0.25</v>
      </c>
      <c r="G830" s="192">
        <f t="shared" si="24"/>
        <v>1</v>
      </c>
      <c r="H830" s="207">
        <v>0</v>
      </c>
      <c r="I830" s="207">
        <v>1</v>
      </c>
    </row>
    <row r="831" spans="1:9" s="197" customFormat="1" ht="15.6" x14ac:dyDescent="0.25">
      <c r="A831" s="200">
        <f t="shared" si="22"/>
        <v>5</v>
      </c>
      <c r="B831" s="160">
        <v>45708</v>
      </c>
      <c r="C831" s="203" t="s">
        <v>69</v>
      </c>
      <c r="D831" s="207" t="s">
        <v>58</v>
      </c>
      <c r="E831" s="193">
        <v>0.25</v>
      </c>
      <c r="F831" s="193">
        <v>0.29166666666666702</v>
      </c>
      <c r="G831" s="192">
        <f t="shared" si="24"/>
        <v>33</v>
      </c>
      <c r="H831" s="207">
        <v>29</v>
      </c>
      <c r="I831" s="207">
        <v>4</v>
      </c>
    </row>
    <row r="832" spans="1:9" s="197" customFormat="1" ht="15.6" x14ac:dyDescent="0.25">
      <c r="A832" s="200">
        <f t="shared" si="22"/>
        <v>5</v>
      </c>
      <c r="B832" s="160">
        <v>45708</v>
      </c>
      <c r="C832" s="203" t="s">
        <v>69</v>
      </c>
      <c r="D832" s="207" t="s">
        <v>58</v>
      </c>
      <c r="E832" s="193">
        <v>0.29166666666666702</v>
      </c>
      <c r="F832" s="193">
        <v>0.33333333333333298</v>
      </c>
      <c r="G832" s="192">
        <f t="shared" si="24"/>
        <v>82</v>
      </c>
      <c r="H832" s="207">
        <v>73</v>
      </c>
      <c r="I832" s="207">
        <v>9</v>
      </c>
    </row>
    <row r="833" spans="1:9" s="197" customFormat="1" ht="15.6" x14ac:dyDescent="0.25">
      <c r="A833" s="200">
        <f t="shared" si="22"/>
        <v>5</v>
      </c>
      <c r="B833" s="160">
        <v>45708</v>
      </c>
      <c r="C833" s="203" t="s">
        <v>69</v>
      </c>
      <c r="D833" s="207" t="s">
        <v>58</v>
      </c>
      <c r="E833" s="193">
        <v>0.33333333333333298</v>
      </c>
      <c r="F833" s="193">
        <v>0.375</v>
      </c>
      <c r="G833" s="192">
        <f t="shared" si="24"/>
        <v>80</v>
      </c>
      <c r="H833" s="207">
        <v>73</v>
      </c>
      <c r="I833" s="207">
        <v>7</v>
      </c>
    </row>
    <row r="834" spans="1:9" s="197" customFormat="1" ht="15.6" x14ac:dyDescent="0.25">
      <c r="A834" s="200">
        <f t="shared" si="22"/>
        <v>5</v>
      </c>
      <c r="B834" s="160">
        <v>45708</v>
      </c>
      <c r="C834" s="203" t="s">
        <v>69</v>
      </c>
      <c r="D834" s="207" t="s">
        <v>58</v>
      </c>
      <c r="E834" s="193">
        <v>0.375</v>
      </c>
      <c r="F834" s="193">
        <v>0.41666666666666702</v>
      </c>
      <c r="G834" s="192">
        <f t="shared" si="24"/>
        <v>124</v>
      </c>
      <c r="H834" s="207">
        <v>116</v>
      </c>
      <c r="I834" s="207">
        <v>8</v>
      </c>
    </row>
    <row r="835" spans="1:9" s="197" customFormat="1" ht="15.6" x14ac:dyDescent="0.25">
      <c r="A835" s="200">
        <f t="shared" si="22"/>
        <v>5</v>
      </c>
      <c r="B835" s="160">
        <v>45708</v>
      </c>
      <c r="C835" s="203" t="s">
        <v>69</v>
      </c>
      <c r="D835" s="207" t="s">
        <v>58</v>
      </c>
      <c r="E835" s="193">
        <v>0.41666666666666702</v>
      </c>
      <c r="F835" s="193">
        <v>0.45833333333333298</v>
      </c>
      <c r="G835" s="192">
        <f t="shared" si="24"/>
        <v>93</v>
      </c>
      <c r="H835" s="207">
        <v>87</v>
      </c>
      <c r="I835" s="207">
        <v>6</v>
      </c>
    </row>
    <row r="836" spans="1:9" s="197" customFormat="1" ht="15.6" x14ac:dyDescent="0.25">
      <c r="A836" s="200">
        <f t="shared" si="22"/>
        <v>5</v>
      </c>
      <c r="B836" s="160">
        <v>45708</v>
      </c>
      <c r="C836" s="203" t="s">
        <v>69</v>
      </c>
      <c r="D836" s="207" t="s">
        <v>58</v>
      </c>
      <c r="E836" s="193">
        <v>0.45833333333333298</v>
      </c>
      <c r="F836" s="193">
        <v>0.5</v>
      </c>
      <c r="G836" s="192">
        <f t="shared" si="24"/>
        <v>126</v>
      </c>
      <c r="H836" s="207">
        <v>117</v>
      </c>
      <c r="I836" s="207">
        <v>9</v>
      </c>
    </row>
    <row r="837" spans="1:9" s="197" customFormat="1" ht="15.6" x14ac:dyDescent="0.25">
      <c r="A837" s="200">
        <f t="shared" si="22"/>
        <v>5</v>
      </c>
      <c r="B837" s="160">
        <v>45708</v>
      </c>
      <c r="C837" s="203" t="s">
        <v>69</v>
      </c>
      <c r="D837" s="207" t="s">
        <v>58</v>
      </c>
      <c r="E837" s="193">
        <v>0.5</v>
      </c>
      <c r="F837" s="193">
        <v>0.54166666666666696</v>
      </c>
      <c r="G837" s="192">
        <f t="shared" si="24"/>
        <v>156</v>
      </c>
      <c r="H837" s="207">
        <v>145</v>
      </c>
      <c r="I837" s="207">
        <v>11</v>
      </c>
    </row>
    <row r="838" spans="1:9" s="197" customFormat="1" ht="15.6" x14ac:dyDescent="0.25">
      <c r="A838" s="200">
        <f t="shared" si="22"/>
        <v>5</v>
      </c>
      <c r="B838" s="160">
        <v>45708</v>
      </c>
      <c r="C838" s="203" t="s">
        <v>69</v>
      </c>
      <c r="D838" s="207" t="s">
        <v>58</v>
      </c>
      <c r="E838" s="193">
        <v>0.54166666666666696</v>
      </c>
      <c r="F838" s="193">
        <v>0.58333333333333304</v>
      </c>
      <c r="G838" s="192">
        <f t="shared" si="24"/>
        <v>126</v>
      </c>
      <c r="H838" s="207">
        <v>117</v>
      </c>
      <c r="I838" s="207">
        <v>9</v>
      </c>
    </row>
    <row r="839" spans="1:9" s="197" customFormat="1" ht="15.6" x14ac:dyDescent="0.25">
      <c r="A839" s="200">
        <f t="shared" si="22"/>
        <v>5</v>
      </c>
      <c r="B839" s="160">
        <v>45708</v>
      </c>
      <c r="C839" s="203" t="s">
        <v>69</v>
      </c>
      <c r="D839" s="207" t="s">
        <v>58</v>
      </c>
      <c r="E839" s="193">
        <v>0.58333333333333304</v>
      </c>
      <c r="F839" s="193">
        <v>0.625</v>
      </c>
      <c r="G839" s="192">
        <f t="shared" si="24"/>
        <v>64</v>
      </c>
      <c r="H839" s="207">
        <v>58</v>
      </c>
      <c r="I839" s="207">
        <v>6</v>
      </c>
    </row>
    <row r="840" spans="1:9" s="197" customFormat="1" ht="15.6" x14ac:dyDescent="0.25">
      <c r="A840" s="200">
        <f t="shared" si="22"/>
        <v>5</v>
      </c>
      <c r="B840" s="160">
        <v>45708</v>
      </c>
      <c r="C840" s="203" t="s">
        <v>69</v>
      </c>
      <c r="D840" s="207" t="s">
        <v>58</v>
      </c>
      <c r="E840" s="193">
        <v>0.625</v>
      </c>
      <c r="F840" s="193">
        <v>0.66666666666666696</v>
      </c>
      <c r="G840" s="192">
        <f t="shared" si="24"/>
        <v>64</v>
      </c>
      <c r="H840" s="207">
        <v>58</v>
      </c>
      <c r="I840" s="207">
        <v>6</v>
      </c>
    </row>
    <row r="841" spans="1:9" s="197" customFormat="1" ht="15.6" x14ac:dyDescent="0.25">
      <c r="A841" s="200">
        <f t="shared" si="22"/>
        <v>5</v>
      </c>
      <c r="B841" s="160">
        <v>45708</v>
      </c>
      <c r="C841" s="203" t="s">
        <v>69</v>
      </c>
      <c r="D841" s="207" t="s">
        <v>58</v>
      </c>
      <c r="E841" s="193">
        <v>0.66666666666666696</v>
      </c>
      <c r="F841" s="193">
        <v>0.70833333333333304</v>
      </c>
      <c r="G841" s="192">
        <f t="shared" si="24"/>
        <v>150</v>
      </c>
      <c r="H841" s="207">
        <v>145</v>
      </c>
      <c r="I841" s="207">
        <v>5</v>
      </c>
    </row>
    <row r="842" spans="1:9" s="197" customFormat="1" ht="15.6" x14ac:dyDescent="0.25">
      <c r="A842" s="200">
        <f t="shared" si="22"/>
        <v>5</v>
      </c>
      <c r="B842" s="160">
        <v>45708</v>
      </c>
      <c r="C842" s="203" t="s">
        <v>69</v>
      </c>
      <c r="D842" s="207" t="s">
        <v>58</v>
      </c>
      <c r="E842" s="193">
        <v>0.70833333333333304</v>
      </c>
      <c r="F842" s="193">
        <v>0.75</v>
      </c>
      <c r="G842" s="192">
        <f t="shared" si="24"/>
        <v>136</v>
      </c>
      <c r="H842" s="207">
        <v>131</v>
      </c>
      <c r="I842" s="207">
        <v>5</v>
      </c>
    </row>
    <row r="843" spans="1:9" s="197" customFormat="1" ht="15.6" x14ac:dyDescent="0.25">
      <c r="A843" s="200">
        <f t="shared" si="22"/>
        <v>5</v>
      </c>
      <c r="B843" s="160">
        <v>45708</v>
      </c>
      <c r="C843" s="203" t="s">
        <v>69</v>
      </c>
      <c r="D843" s="207" t="s">
        <v>58</v>
      </c>
      <c r="E843" s="193">
        <v>0.75</v>
      </c>
      <c r="F843" s="193">
        <v>0.79166666666666696</v>
      </c>
      <c r="G843" s="192">
        <f t="shared" si="24"/>
        <v>94</v>
      </c>
      <c r="H843" s="207">
        <v>88</v>
      </c>
      <c r="I843" s="207">
        <v>6</v>
      </c>
    </row>
    <row r="844" spans="1:9" s="197" customFormat="1" ht="15.6" x14ac:dyDescent="0.25">
      <c r="A844" s="200">
        <f t="shared" si="22"/>
        <v>5</v>
      </c>
      <c r="B844" s="160">
        <v>45708</v>
      </c>
      <c r="C844" s="203" t="s">
        <v>69</v>
      </c>
      <c r="D844" s="207" t="s">
        <v>58</v>
      </c>
      <c r="E844" s="193">
        <v>0.79166666666666696</v>
      </c>
      <c r="F844" s="193">
        <v>0.83333333333333304</v>
      </c>
      <c r="G844" s="192">
        <f t="shared" si="24"/>
        <v>18</v>
      </c>
      <c r="H844" s="207">
        <v>15</v>
      </c>
      <c r="I844" s="207">
        <v>3</v>
      </c>
    </row>
    <row r="845" spans="1:9" s="197" customFormat="1" ht="15.6" x14ac:dyDescent="0.25">
      <c r="A845" s="200">
        <f t="shared" si="22"/>
        <v>5</v>
      </c>
      <c r="B845" s="160">
        <v>45708</v>
      </c>
      <c r="C845" s="203" t="s">
        <v>69</v>
      </c>
      <c r="D845" s="207" t="s">
        <v>58</v>
      </c>
      <c r="E845" s="193">
        <v>0.83333333333333304</v>
      </c>
      <c r="F845" s="193">
        <v>0.875</v>
      </c>
      <c r="G845" s="192">
        <f t="shared" si="24"/>
        <v>17</v>
      </c>
      <c r="H845" s="207">
        <v>15</v>
      </c>
      <c r="I845" s="207">
        <v>2</v>
      </c>
    </row>
    <row r="846" spans="1:9" s="197" customFormat="1" ht="15.6" x14ac:dyDescent="0.25">
      <c r="A846" s="200">
        <f t="shared" si="22"/>
        <v>5</v>
      </c>
      <c r="B846" s="160">
        <v>45708</v>
      </c>
      <c r="C846" s="203" t="s">
        <v>69</v>
      </c>
      <c r="D846" s="207" t="s">
        <v>58</v>
      </c>
      <c r="E846" s="193">
        <v>0.875</v>
      </c>
      <c r="F846" s="193">
        <v>0.91666666666666696</v>
      </c>
      <c r="G846" s="192">
        <f t="shared" si="24"/>
        <v>47</v>
      </c>
      <c r="H846" s="207">
        <v>44</v>
      </c>
      <c r="I846" s="207">
        <v>3</v>
      </c>
    </row>
    <row r="847" spans="1:9" s="197" customFormat="1" ht="15.6" x14ac:dyDescent="0.25">
      <c r="A847" s="200">
        <f t="shared" si="22"/>
        <v>5</v>
      </c>
      <c r="B847" s="160">
        <v>45708</v>
      </c>
      <c r="C847" s="203" t="s">
        <v>69</v>
      </c>
      <c r="D847" s="207" t="s">
        <v>58</v>
      </c>
      <c r="E847" s="193">
        <v>0.91666666666666696</v>
      </c>
      <c r="F847" s="193">
        <v>0.95833333333333304</v>
      </c>
      <c r="G847" s="192">
        <f t="shared" si="24"/>
        <v>32</v>
      </c>
      <c r="H847" s="207">
        <v>30</v>
      </c>
      <c r="I847" s="207">
        <v>2</v>
      </c>
    </row>
    <row r="848" spans="1:9" s="197" customFormat="1" ht="15.6" x14ac:dyDescent="0.25">
      <c r="A848" s="200">
        <f t="shared" si="22"/>
        <v>5</v>
      </c>
      <c r="B848" s="160">
        <v>45708</v>
      </c>
      <c r="C848" s="203" t="s">
        <v>69</v>
      </c>
      <c r="D848" s="207" t="s">
        <v>58</v>
      </c>
      <c r="E848" s="193">
        <v>0.95833333333333304</v>
      </c>
      <c r="F848" s="193">
        <v>0</v>
      </c>
      <c r="G848" s="192">
        <f t="shared" si="24"/>
        <v>0</v>
      </c>
      <c r="H848" s="207">
        <v>0</v>
      </c>
      <c r="I848" s="207">
        <v>0</v>
      </c>
    </row>
    <row r="849" spans="1:9" s="197" customFormat="1" ht="15.6" x14ac:dyDescent="0.25">
      <c r="A849" s="175">
        <f t="shared" si="22"/>
        <v>6</v>
      </c>
      <c r="B849" s="186">
        <v>45709</v>
      </c>
      <c r="C849" s="177" t="s">
        <v>69</v>
      </c>
      <c r="D849" s="206" t="s">
        <v>58</v>
      </c>
      <c r="E849" s="181">
        <v>0</v>
      </c>
      <c r="F849" s="181">
        <v>4.1666666666666699E-2</v>
      </c>
      <c r="G849" s="178">
        <f t="shared" si="24"/>
        <v>0</v>
      </c>
      <c r="H849" s="206">
        <v>0</v>
      </c>
      <c r="I849" s="206">
        <v>0</v>
      </c>
    </row>
    <row r="850" spans="1:9" s="197" customFormat="1" ht="15.6" x14ac:dyDescent="0.25">
      <c r="A850" s="175">
        <f t="shared" si="22"/>
        <v>6</v>
      </c>
      <c r="B850" s="186">
        <v>45709</v>
      </c>
      <c r="C850" s="177" t="s">
        <v>69</v>
      </c>
      <c r="D850" s="206" t="s">
        <v>58</v>
      </c>
      <c r="E850" s="181">
        <v>4.1666666666666699E-2</v>
      </c>
      <c r="F850" s="181">
        <v>8.3333333333333301E-2</v>
      </c>
      <c r="G850" s="178">
        <f t="shared" si="24"/>
        <v>0</v>
      </c>
      <c r="H850" s="206">
        <v>0</v>
      </c>
      <c r="I850" s="206">
        <v>0</v>
      </c>
    </row>
    <row r="851" spans="1:9" s="197" customFormat="1" ht="15.6" x14ac:dyDescent="0.25">
      <c r="A851" s="175">
        <f t="shared" si="22"/>
        <v>6</v>
      </c>
      <c r="B851" s="186">
        <v>45709</v>
      </c>
      <c r="C851" s="177" t="s">
        <v>69</v>
      </c>
      <c r="D851" s="206" t="s">
        <v>58</v>
      </c>
      <c r="E851" s="181">
        <v>8.3333333333333301E-2</v>
      </c>
      <c r="F851" s="181">
        <v>0.125</v>
      </c>
      <c r="G851" s="178">
        <f t="shared" si="24"/>
        <v>0</v>
      </c>
      <c r="H851" s="206">
        <v>0</v>
      </c>
      <c r="I851" s="206">
        <v>0</v>
      </c>
    </row>
    <row r="852" spans="1:9" s="197" customFormat="1" ht="15.6" x14ac:dyDescent="0.25">
      <c r="A852" s="175">
        <f t="shared" si="22"/>
        <v>6</v>
      </c>
      <c r="B852" s="186">
        <v>45709</v>
      </c>
      <c r="C852" s="177" t="s">
        <v>69</v>
      </c>
      <c r="D852" s="206" t="s">
        <v>58</v>
      </c>
      <c r="E852" s="181">
        <v>0.125</v>
      </c>
      <c r="F852" s="181">
        <v>0.16666666666666699</v>
      </c>
      <c r="G852" s="178">
        <f t="shared" si="24"/>
        <v>0</v>
      </c>
      <c r="H852" s="206">
        <v>0</v>
      </c>
      <c r="I852" s="206">
        <v>0</v>
      </c>
    </row>
    <row r="853" spans="1:9" s="197" customFormat="1" ht="15.6" x14ac:dyDescent="0.25">
      <c r="A853" s="175">
        <f t="shared" si="22"/>
        <v>6</v>
      </c>
      <c r="B853" s="186">
        <v>45709</v>
      </c>
      <c r="C853" s="177" t="s">
        <v>69</v>
      </c>
      <c r="D853" s="206" t="s">
        <v>58</v>
      </c>
      <c r="E853" s="181">
        <v>0.16666666666666699</v>
      </c>
      <c r="F853" s="181">
        <v>0.20833333333333301</v>
      </c>
      <c r="G853" s="178">
        <f t="shared" si="24"/>
        <v>0</v>
      </c>
      <c r="H853" s="206">
        <v>0</v>
      </c>
      <c r="I853" s="206">
        <v>0</v>
      </c>
    </row>
    <row r="854" spans="1:9" s="197" customFormat="1" ht="15.6" x14ac:dyDescent="0.25">
      <c r="A854" s="175">
        <f t="shared" si="22"/>
        <v>6</v>
      </c>
      <c r="B854" s="186">
        <v>45709</v>
      </c>
      <c r="C854" s="177" t="s">
        <v>69</v>
      </c>
      <c r="D854" s="206" t="s">
        <v>58</v>
      </c>
      <c r="E854" s="181">
        <v>0.20833333333333301</v>
      </c>
      <c r="F854" s="181">
        <v>0.25</v>
      </c>
      <c r="G854" s="178">
        <f t="shared" si="24"/>
        <v>1</v>
      </c>
      <c r="H854" s="206">
        <v>0</v>
      </c>
      <c r="I854" s="206">
        <v>1</v>
      </c>
    </row>
    <row r="855" spans="1:9" s="197" customFormat="1" ht="15.6" x14ac:dyDescent="0.25">
      <c r="A855" s="175">
        <f t="shared" si="22"/>
        <v>6</v>
      </c>
      <c r="B855" s="186">
        <v>45709</v>
      </c>
      <c r="C855" s="177" t="s">
        <v>69</v>
      </c>
      <c r="D855" s="206" t="s">
        <v>58</v>
      </c>
      <c r="E855" s="181">
        <v>0.25</v>
      </c>
      <c r="F855" s="181">
        <v>0.29166666666666702</v>
      </c>
      <c r="G855" s="178">
        <f t="shared" si="24"/>
        <v>33</v>
      </c>
      <c r="H855" s="206">
        <v>30</v>
      </c>
      <c r="I855" s="206">
        <v>3</v>
      </c>
    </row>
    <row r="856" spans="1:9" s="197" customFormat="1" ht="15.6" x14ac:dyDescent="0.25">
      <c r="A856" s="175">
        <f t="shared" si="22"/>
        <v>6</v>
      </c>
      <c r="B856" s="186">
        <v>45709</v>
      </c>
      <c r="C856" s="177" t="s">
        <v>69</v>
      </c>
      <c r="D856" s="206" t="s">
        <v>58</v>
      </c>
      <c r="E856" s="181">
        <v>0.29166666666666702</v>
      </c>
      <c r="F856" s="181">
        <v>0.33333333333333298</v>
      </c>
      <c r="G856" s="178">
        <f t="shared" si="24"/>
        <v>292</v>
      </c>
      <c r="H856" s="206">
        <v>276</v>
      </c>
      <c r="I856" s="206">
        <v>16</v>
      </c>
    </row>
    <row r="857" spans="1:9" s="197" customFormat="1" ht="15.6" x14ac:dyDescent="0.25">
      <c r="A857" s="175">
        <f t="shared" si="22"/>
        <v>6</v>
      </c>
      <c r="B857" s="186">
        <v>45709</v>
      </c>
      <c r="C857" s="177" t="s">
        <v>69</v>
      </c>
      <c r="D857" s="206" t="s">
        <v>58</v>
      </c>
      <c r="E857" s="181">
        <v>0.33333333333333298</v>
      </c>
      <c r="F857" s="181">
        <v>0.375</v>
      </c>
      <c r="G857" s="178">
        <f t="shared" si="24"/>
        <v>179</v>
      </c>
      <c r="H857" s="206">
        <v>160</v>
      </c>
      <c r="I857" s="206">
        <v>19</v>
      </c>
    </row>
    <row r="858" spans="1:9" s="197" customFormat="1" ht="15.6" x14ac:dyDescent="0.25">
      <c r="A858" s="175">
        <f t="shared" si="22"/>
        <v>6</v>
      </c>
      <c r="B858" s="186">
        <v>45709</v>
      </c>
      <c r="C858" s="177" t="s">
        <v>69</v>
      </c>
      <c r="D858" s="206" t="s">
        <v>58</v>
      </c>
      <c r="E858" s="181">
        <v>0.375</v>
      </c>
      <c r="F858" s="181">
        <v>0.41666666666666702</v>
      </c>
      <c r="G858" s="178">
        <f t="shared" si="24"/>
        <v>140</v>
      </c>
      <c r="H858" s="206">
        <v>131</v>
      </c>
      <c r="I858" s="206">
        <v>9</v>
      </c>
    </row>
    <row r="859" spans="1:9" s="197" customFormat="1" ht="15.6" x14ac:dyDescent="0.25">
      <c r="A859" s="175">
        <f t="shared" si="22"/>
        <v>6</v>
      </c>
      <c r="B859" s="186">
        <v>45709</v>
      </c>
      <c r="C859" s="177" t="s">
        <v>69</v>
      </c>
      <c r="D859" s="206" t="s">
        <v>58</v>
      </c>
      <c r="E859" s="181">
        <v>0.41666666666666702</v>
      </c>
      <c r="F859" s="181">
        <v>0.45833333333333298</v>
      </c>
      <c r="G859" s="178">
        <f t="shared" ref="G859:G896" si="25">H859+I859</f>
        <v>92</v>
      </c>
      <c r="H859" s="206">
        <v>88</v>
      </c>
      <c r="I859" s="206">
        <v>4</v>
      </c>
    </row>
    <row r="860" spans="1:9" s="197" customFormat="1" ht="15.6" x14ac:dyDescent="0.25">
      <c r="A860" s="175">
        <f t="shared" si="22"/>
        <v>6</v>
      </c>
      <c r="B860" s="186">
        <v>45709</v>
      </c>
      <c r="C860" s="177" t="s">
        <v>69</v>
      </c>
      <c r="D860" s="206" t="s">
        <v>58</v>
      </c>
      <c r="E860" s="181">
        <v>0.45833333333333298</v>
      </c>
      <c r="F860" s="181">
        <v>0.5</v>
      </c>
      <c r="G860" s="178">
        <f t="shared" si="25"/>
        <v>0</v>
      </c>
      <c r="H860" s="206">
        <v>0</v>
      </c>
      <c r="I860" s="206">
        <v>0</v>
      </c>
    </row>
    <row r="861" spans="1:9" s="197" customFormat="1" ht="15.6" x14ac:dyDescent="0.25">
      <c r="A861" s="175">
        <f t="shared" si="22"/>
        <v>6</v>
      </c>
      <c r="B861" s="186">
        <v>45709</v>
      </c>
      <c r="C861" s="177" t="s">
        <v>69</v>
      </c>
      <c r="D861" s="206" t="s">
        <v>58</v>
      </c>
      <c r="E861" s="181">
        <v>0.5</v>
      </c>
      <c r="F861" s="181">
        <v>0.54166666666666696</v>
      </c>
      <c r="G861" s="178">
        <f t="shared" si="25"/>
        <v>0</v>
      </c>
      <c r="H861" s="206">
        <v>0</v>
      </c>
      <c r="I861" s="206">
        <v>0</v>
      </c>
    </row>
    <row r="862" spans="1:9" s="197" customFormat="1" ht="15.6" x14ac:dyDescent="0.25">
      <c r="A862" s="175">
        <f t="shared" si="22"/>
        <v>6</v>
      </c>
      <c r="B862" s="186">
        <v>45709</v>
      </c>
      <c r="C862" s="177" t="s">
        <v>69</v>
      </c>
      <c r="D862" s="206" t="s">
        <v>58</v>
      </c>
      <c r="E862" s="181">
        <v>0.54166666666666696</v>
      </c>
      <c r="F862" s="181">
        <v>0.58333333333333304</v>
      </c>
      <c r="G862" s="178">
        <f t="shared" si="25"/>
        <v>0</v>
      </c>
      <c r="H862" s="206">
        <v>0</v>
      </c>
      <c r="I862" s="206">
        <v>0</v>
      </c>
    </row>
    <row r="863" spans="1:9" s="197" customFormat="1" ht="15.6" x14ac:dyDescent="0.25">
      <c r="A863" s="175">
        <f t="shared" si="22"/>
        <v>6</v>
      </c>
      <c r="B863" s="186">
        <v>45709</v>
      </c>
      <c r="C863" s="177" t="s">
        <v>69</v>
      </c>
      <c r="D863" s="206" t="s">
        <v>58</v>
      </c>
      <c r="E863" s="181">
        <v>0.58333333333333304</v>
      </c>
      <c r="F863" s="181">
        <v>0.625</v>
      </c>
      <c r="G863" s="178">
        <f t="shared" si="25"/>
        <v>0</v>
      </c>
      <c r="H863" s="206">
        <v>0</v>
      </c>
      <c r="I863" s="206">
        <v>0</v>
      </c>
    </row>
    <row r="864" spans="1:9" s="197" customFormat="1" ht="15.6" x14ac:dyDescent="0.25">
      <c r="A864" s="175">
        <f t="shared" si="22"/>
        <v>6</v>
      </c>
      <c r="B864" s="186">
        <v>45709</v>
      </c>
      <c r="C864" s="177" t="s">
        <v>69</v>
      </c>
      <c r="D864" s="206" t="s">
        <v>58</v>
      </c>
      <c r="E864" s="181">
        <v>0.625</v>
      </c>
      <c r="F864" s="181">
        <v>0.66666666666666696</v>
      </c>
      <c r="G864" s="178">
        <f t="shared" si="25"/>
        <v>0</v>
      </c>
      <c r="H864" s="206">
        <v>0</v>
      </c>
      <c r="I864" s="206">
        <v>0</v>
      </c>
    </row>
    <row r="865" spans="1:9" s="197" customFormat="1" ht="15.6" x14ac:dyDescent="0.25">
      <c r="A865" s="175">
        <f t="shared" si="22"/>
        <v>6</v>
      </c>
      <c r="B865" s="186">
        <v>45709</v>
      </c>
      <c r="C865" s="177" t="s">
        <v>69</v>
      </c>
      <c r="D865" s="206" t="s">
        <v>58</v>
      </c>
      <c r="E865" s="181">
        <v>0.66666666666666696</v>
      </c>
      <c r="F865" s="181">
        <v>0.70833333333333304</v>
      </c>
      <c r="G865" s="178">
        <f t="shared" si="25"/>
        <v>0</v>
      </c>
      <c r="H865" s="206">
        <v>0</v>
      </c>
      <c r="I865" s="206">
        <v>0</v>
      </c>
    </row>
    <row r="866" spans="1:9" s="197" customFormat="1" ht="15.6" x14ac:dyDescent="0.25">
      <c r="A866" s="175">
        <f t="shared" si="22"/>
        <v>6</v>
      </c>
      <c r="B866" s="186">
        <v>45709</v>
      </c>
      <c r="C866" s="177" t="s">
        <v>69</v>
      </c>
      <c r="D866" s="206" t="s">
        <v>58</v>
      </c>
      <c r="E866" s="181">
        <v>0.70833333333333304</v>
      </c>
      <c r="F866" s="181">
        <v>0.75</v>
      </c>
      <c r="G866" s="178">
        <f t="shared" si="25"/>
        <v>0</v>
      </c>
      <c r="H866" s="206">
        <v>0</v>
      </c>
      <c r="I866" s="206">
        <v>0</v>
      </c>
    </row>
    <row r="867" spans="1:9" s="197" customFormat="1" ht="15.6" x14ac:dyDescent="0.25">
      <c r="A867" s="175">
        <f t="shared" si="22"/>
        <v>6</v>
      </c>
      <c r="B867" s="186">
        <v>45709</v>
      </c>
      <c r="C867" s="177" t="s">
        <v>69</v>
      </c>
      <c r="D867" s="206" t="s">
        <v>58</v>
      </c>
      <c r="E867" s="181">
        <v>0.75</v>
      </c>
      <c r="F867" s="181">
        <v>0.79166666666666696</v>
      </c>
      <c r="G867" s="178">
        <f t="shared" si="25"/>
        <v>0</v>
      </c>
      <c r="H867" s="206">
        <v>0</v>
      </c>
      <c r="I867" s="206">
        <v>0</v>
      </c>
    </row>
    <row r="868" spans="1:9" s="197" customFormat="1" ht="15.6" x14ac:dyDescent="0.25">
      <c r="A868" s="175">
        <f t="shared" si="22"/>
        <v>6</v>
      </c>
      <c r="B868" s="186">
        <v>45709</v>
      </c>
      <c r="C868" s="177" t="s">
        <v>69</v>
      </c>
      <c r="D868" s="206" t="s">
        <v>58</v>
      </c>
      <c r="E868" s="181">
        <v>0.79166666666666696</v>
      </c>
      <c r="F868" s="181">
        <v>0.83333333333333304</v>
      </c>
      <c r="G868" s="178">
        <f t="shared" si="25"/>
        <v>0</v>
      </c>
      <c r="H868" s="206">
        <v>0</v>
      </c>
      <c r="I868" s="206">
        <v>0</v>
      </c>
    </row>
    <row r="869" spans="1:9" s="197" customFormat="1" ht="15.6" x14ac:dyDescent="0.25">
      <c r="A869" s="175">
        <f t="shared" si="22"/>
        <v>6</v>
      </c>
      <c r="B869" s="186">
        <v>45709</v>
      </c>
      <c r="C869" s="177" t="s">
        <v>69</v>
      </c>
      <c r="D869" s="206" t="s">
        <v>58</v>
      </c>
      <c r="E869" s="181">
        <v>0.83333333333333304</v>
      </c>
      <c r="F869" s="181">
        <v>0.875</v>
      </c>
      <c r="G869" s="178">
        <f t="shared" si="25"/>
        <v>0</v>
      </c>
      <c r="H869" s="206">
        <v>0</v>
      </c>
      <c r="I869" s="206">
        <v>0</v>
      </c>
    </row>
    <row r="870" spans="1:9" s="197" customFormat="1" ht="15.6" x14ac:dyDescent="0.25">
      <c r="A870" s="175">
        <f t="shared" si="22"/>
        <v>6</v>
      </c>
      <c r="B870" s="186">
        <v>45709</v>
      </c>
      <c r="C870" s="177" t="s">
        <v>69</v>
      </c>
      <c r="D870" s="206" t="s">
        <v>58</v>
      </c>
      <c r="E870" s="181">
        <v>0.875</v>
      </c>
      <c r="F870" s="181">
        <v>0.91666666666666696</v>
      </c>
      <c r="G870" s="178">
        <f t="shared" si="25"/>
        <v>0</v>
      </c>
      <c r="H870" s="206">
        <v>0</v>
      </c>
      <c r="I870" s="206">
        <v>0</v>
      </c>
    </row>
    <row r="871" spans="1:9" s="197" customFormat="1" ht="15.6" x14ac:dyDescent="0.25">
      <c r="A871" s="175">
        <f t="shared" si="22"/>
        <v>6</v>
      </c>
      <c r="B871" s="186">
        <v>45709</v>
      </c>
      <c r="C871" s="177" t="s">
        <v>69</v>
      </c>
      <c r="D871" s="206" t="s">
        <v>58</v>
      </c>
      <c r="E871" s="181">
        <v>0.91666666666666696</v>
      </c>
      <c r="F871" s="181">
        <v>0.95833333333333304</v>
      </c>
      <c r="G871" s="178">
        <f t="shared" si="25"/>
        <v>0</v>
      </c>
      <c r="H871" s="206">
        <v>0</v>
      </c>
      <c r="I871" s="206">
        <v>0</v>
      </c>
    </row>
    <row r="872" spans="1:9" s="197" customFormat="1" ht="15.6" x14ac:dyDescent="0.25">
      <c r="A872" s="175">
        <f t="shared" si="22"/>
        <v>6</v>
      </c>
      <c r="B872" s="186">
        <v>45709</v>
      </c>
      <c r="C872" s="177" t="s">
        <v>69</v>
      </c>
      <c r="D872" s="206" t="s">
        <v>58</v>
      </c>
      <c r="E872" s="181">
        <v>0.95833333333333304</v>
      </c>
      <c r="F872" s="181">
        <v>0</v>
      </c>
      <c r="G872" s="178">
        <f t="shared" si="25"/>
        <v>0</v>
      </c>
      <c r="H872" s="206">
        <v>0</v>
      </c>
      <c r="I872" s="206">
        <v>0</v>
      </c>
    </row>
    <row r="873" spans="1:9" s="197" customFormat="1" ht="14.4" x14ac:dyDescent="0.25">
      <c r="A873" s="207">
        <f t="shared" si="22"/>
        <v>7</v>
      </c>
      <c r="B873" s="196">
        <v>45710</v>
      </c>
      <c r="C873" s="203" t="s">
        <v>69</v>
      </c>
      <c r="D873" s="207" t="s">
        <v>58</v>
      </c>
      <c r="E873" s="193">
        <v>0</v>
      </c>
      <c r="F873" s="193">
        <v>4.1666666666666699E-2</v>
      </c>
      <c r="G873" s="192">
        <f t="shared" si="25"/>
        <v>0</v>
      </c>
      <c r="H873" s="207">
        <v>0</v>
      </c>
      <c r="I873" s="207">
        <v>0</v>
      </c>
    </row>
    <row r="874" spans="1:9" s="197" customFormat="1" ht="14.4" x14ac:dyDescent="0.25">
      <c r="A874" s="207">
        <f t="shared" si="22"/>
        <v>7</v>
      </c>
      <c r="B874" s="196">
        <v>45710</v>
      </c>
      <c r="C874" s="203" t="s">
        <v>69</v>
      </c>
      <c r="D874" s="207" t="s">
        <v>58</v>
      </c>
      <c r="E874" s="193">
        <v>4.1666666666666699E-2</v>
      </c>
      <c r="F874" s="193">
        <v>8.3333333333333301E-2</v>
      </c>
      <c r="G874" s="192">
        <f t="shared" si="25"/>
        <v>0</v>
      </c>
      <c r="H874" s="207">
        <v>0</v>
      </c>
      <c r="I874" s="207">
        <v>0</v>
      </c>
    </row>
    <row r="875" spans="1:9" s="197" customFormat="1" ht="14.4" x14ac:dyDescent="0.25">
      <c r="A875" s="207">
        <f t="shared" ref="A875:A896" si="26">WEEKDAY(B875)</f>
        <v>7</v>
      </c>
      <c r="B875" s="196">
        <v>45710</v>
      </c>
      <c r="C875" s="203" t="s">
        <v>69</v>
      </c>
      <c r="D875" s="207" t="s">
        <v>58</v>
      </c>
      <c r="E875" s="193">
        <v>8.3333333333333301E-2</v>
      </c>
      <c r="F875" s="193">
        <v>0.125</v>
      </c>
      <c r="G875" s="192">
        <f t="shared" si="25"/>
        <v>0</v>
      </c>
      <c r="H875" s="207">
        <v>0</v>
      </c>
      <c r="I875" s="207">
        <v>0</v>
      </c>
    </row>
    <row r="876" spans="1:9" s="197" customFormat="1" ht="14.4" x14ac:dyDescent="0.25">
      <c r="A876" s="207">
        <f t="shared" si="26"/>
        <v>7</v>
      </c>
      <c r="B876" s="196">
        <v>45710</v>
      </c>
      <c r="C876" s="203" t="s">
        <v>69</v>
      </c>
      <c r="D876" s="207" t="s">
        <v>58</v>
      </c>
      <c r="E876" s="193">
        <v>0.125</v>
      </c>
      <c r="F876" s="193">
        <v>0.16666666666666699</v>
      </c>
      <c r="G876" s="192">
        <f t="shared" si="25"/>
        <v>0</v>
      </c>
      <c r="H876" s="207">
        <v>0</v>
      </c>
      <c r="I876" s="207">
        <v>0</v>
      </c>
    </row>
    <row r="877" spans="1:9" s="197" customFormat="1" ht="14.4" x14ac:dyDescent="0.25">
      <c r="A877" s="207">
        <f t="shared" si="26"/>
        <v>7</v>
      </c>
      <c r="B877" s="196">
        <v>45710</v>
      </c>
      <c r="C877" s="203" t="s">
        <v>69</v>
      </c>
      <c r="D877" s="207" t="s">
        <v>58</v>
      </c>
      <c r="E877" s="193">
        <v>0.16666666666666699</v>
      </c>
      <c r="F877" s="193">
        <v>0.20833333333333301</v>
      </c>
      <c r="G877" s="192">
        <f t="shared" si="25"/>
        <v>0</v>
      </c>
      <c r="H877" s="207">
        <v>0</v>
      </c>
      <c r="I877" s="207">
        <v>0</v>
      </c>
    </row>
    <row r="878" spans="1:9" s="197" customFormat="1" ht="14.4" x14ac:dyDescent="0.25">
      <c r="A878" s="207">
        <f t="shared" si="26"/>
        <v>7</v>
      </c>
      <c r="B878" s="196">
        <v>45710</v>
      </c>
      <c r="C878" s="203" t="s">
        <v>69</v>
      </c>
      <c r="D878" s="207" t="s">
        <v>58</v>
      </c>
      <c r="E878" s="193">
        <v>0.20833333333333301</v>
      </c>
      <c r="F878" s="193">
        <v>0.25</v>
      </c>
      <c r="G878" s="192">
        <f t="shared" si="25"/>
        <v>0</v>
      </c>
      <c r="H878" s="207">
        <v>0</v>
      </c>
      <c r="I878" s="207">
        <v>0</v>
      </c>
    </row>
    <row r="879" spans="1:9" s="197" customFormat="1" ht="14.4" x14ac:dyDescent="0.25">
      <c r="A879" s="207">
        <f t="shared" si="26"/>
        <v>7</v>
      </c>
      <c r="B879" s="196">
        <v>45710</v>
      </c>
      <c r="C879" s="203" t="s">
        <v>69</v>
      </c>
      <c r="D879" s="207" t="s">
        <v>58</v>
      </c>
      <c r="E879" s="193">
        <v>0.25</v>
      </c>
      <c r="F879" s="193">
        <v>0.29166666666666702</v>
      </c>
      <c r="G879" s="192">
        <f t="shared" si="25"/>
        <v>0</v>
      </c>
      <c r="H879" s="207">
        <v>0</v>
      </c>
      <c r="I879" s="207">
        <v>0</v>
      </c>
    </row>
    <row r="880" spans="1:9" s="197" customFormat="1" ht="14.4" x14ac:dyDescent="0.25">
      <c r="A880" s="207">
        <f t="shared" si="26"/>
        <v>7</v>
      </c>
      <c r="B880" s="196">
        <v>45710</v>
      </c>
      <c r="C880" s="203" t="s">
        <v>69</v>
      </c>
      <c r="D880" s="207" t="s">
        <v>58</v>
      </c>
      <c r="E880" s="193">
        <v>0.29166666666666702</v>
      </c>
      <c r="F880" s="193">
        <v>0.33333333333333298</v>
      </c>
      <c r="G880" s="192">
        <f t="shared" si="25"/>
        <v>0</v>
      </c>
      <c r="H880" s="207">
        <v>0</v>
      </c>
      <c r="I880" s="207">
        <v>0</v>
      </c>
    </row>
    <row r="881" spans="1:9" s="197" customFormat="1" ht="14.4" x14ac:dyDescent="0.25">
      <c r="A881" s="207">
        <f t="shared" si="26"/>
        <v>7</v>
      </c>
      <c r="B881" s="196">
        <v>45710</v>
      </c>
      <c r="C881" s="203" t="s">
        <v>69</v>
      </c>
      <c r="D881" s="207" t="s">
        <v>58</v>
      </c>
      <c r="E881" s="193">
        <v>0.33333333333333298</v>
      </c>
      <c r="F881" s="193">
        <v>0.375</v>
      </c>
      <c r="G881" s="192">
        <f t="shared" si="25"/>
        <v>0</v>
      </c>
      <c r="H881" s="207">
        <v>0</v>
      </c>
      <c r="I881" s="207">
        <v>0</v>
      </c>
    </row>
    <row r="882" spans="1:9" s="197" customFormat="1" ht="14.4" x14ac:dyDescent="0.25">
      <c r="A882" s="207">
        <f t="shared" si="26"/>
        <v>7</v>
      </c>
      <c r="B882" s="196">
        <v>45710</v>
      </c>
      <c r="C882" s="203" t="s">
        <v>69</v>
      </c>
      <c r="D882" s="207" t="s">
        <v>58</v>
      </c>
      <c r="E882" s="193">
        <v>0.375</v>
      </c>
      <c r="F882" s="193">
        <v>0.41666666666666702</v>
      </c>
      <c r="G882" s="192">
        <f t="shared" si="25"/>
        <v>0</v>
      </c>
      <c r="H882" s="207">
        <v>0</v>
      </c>
      <c r="I882" s="207">
        <v>0</v>
      </c>
    </row>
    <row r="883" spans="1:9" s="197" customFormat="1" ht="14.4" x14ac:dyDescent="0.25">
      <c r="A883" s="207">
        <f t="shared" si="26"/>
        <v>7</v>
      </c>
      <c r="B883" s="196">
        <v>45710</v>
      </c>
      <c r="C883" s="203" t="s">
        <v>69</v>
      </c>
      <c r="D883" s="207" t="s">
        <v>58</v>
      </c>
      <c r="E883" s="193">
        <v>0.41666666666666702</v>
      </c>
      <c r="F883" s="193">
        <v>0.45833333333333298</v>
      </c>
      <c r="G883" s="192">
        <f t="shared" si="25"/>
        <v>0</v>
      </c>
      <c r="H883" s="207">
        <v>0</v>
      </c>
      <c r="I883" s="207">
        <v>0</v>
      </c>
    </row>
    <row r="884" spans="1:9" s="197" customFormat="1" ht="14.4" x14ac:dyDescent="0.25">
      <c r="A884" s="207">
        <f t="shared" si="26"/>
        <v>7</v>
      </c>
      <c r="B884" s="196">
        <v>45710</v>
      </c>
      <c r="C884" s="203" t="s">
        <v>69</v>
      </c>
      <c r="D884" s="207" t="s">
        <v>58</v>
      </c>
      <c r="E884" s="193">
        <v>0.45833333333333298</v>
      </c>
      <c r="F884" s="193">
        <v>0.5</v>
      </c>
      <c r="G884" s="192">
        <f t="shared" si="25"/>
        <v>0</v>
      </c>
      <c r="H884" s="207">
        <v>0</v>
      </c>
      <c r="I884" s="207">
        <v>0</v>
      </c>
    </row>
    <row r="885" spans="1:9" s="197" customFormat="1" ht="14.4" x14ac:dyDescent="0.25">
      <c r="A885" s="207">
        <f t="shared" si="26"/>
        <v>7</v>
      </c>
      <c r="B885" s="196">
        <v>45710</v>
      </c>
      <c r="C885" s="203" t="s">
        <v>69</v>
      </c>
      <c r="D885" s="207" t="s">
        <v>58</v>
      </c>
      <c r="E885" s="193">
        <v>0.5</v>
      </c>
      <c r="F885" s="193">
        <v>0.54166666666666696</v>
      </c>
      <c r="G885" s="192">
        <f t="shared" si="25"/>
        <v>0</v>
      </c>
      <c r="H885" s="207">
        <v>0</v>
      </c>
      <c r="I885" s="207">
        <v>0</v>
      </c>
    </row>
    <row r="886" spans="1:9" s="197" customFormat="1" ht="14.4" x14ac:dyDescent="0.25">
      <c r="A886" s="207">
        <f t="shared" si="26"/>
        <v>7</v>
      </c>
      <c r="B886" s="196">
        <v>45710</v>
      </c>
      <c r="C886" s="203" t="s">
        <v>69</v>
      </c>
      <c r="D886" s="207" t="s">
        <v>58</v>
      </c>
      <c r="E886" s="193">
        <v>0.54166666666666696</v>
      </c>
      <c r="F886" s="193">
        <v>0.58333333333333304</v>
      </c>
      <c r="G886" s="192">
        <f t="shared" si="25"/>
        <v>0</v>
      </c>
      <c r="H886" s="207">
        <v>0</v>
      </c>
      <c r="I886" s="207">
        <v>0</v>
      </c>
    </row>
    <row r="887" spans="1:9" s="197" customFormat="1" ht="14.4" x14ac:dyDescent="0.25">
      <c r="A887" s="207">
        <f t="shared" si="26"/>
        <v>7</v>
      </c>
      <c r="B887" s="196">
        <v>45710</v>
      </c>
      <c r="C887" s="203" t="s">
        <v>69</v>
      </c>
      <c r="D887" s="207" t="s">
        <v>58</v>
      </c>
      <c r="E887" s="193">
        <v>0.58333333333333304</v>
      </c>
      <c r="F887" s="193">
        <v>0.625</v>
      </c>
      <c r="G887" s="192">
        <f t="shared" si="25"/>
        <v>0</v>
      </c>
      <c r="H887" s="207">
        <v>0</v>
      </c>
      <c r="I887" s="207">
        <v>0</v>
      </c>
    </row>
    <row r="888" spans="1:9" s="197" customFormat="1" ht="14.4" x14ac:dyDescent="0.25">
      <c r="A888" s="207">
        <f t="shared" si="26"/>
        <v>7</v>
      </c>
      <c r="B888" s="196">
        <v>45710</v>
      </c>
      <c r="C888" s="203" t="s">
        <v>69</v>
      </c>
      <c r="D888" s="207" t="s">
        <v>58</v>
      </c>
      <c r="E888" s="193">
        <v>0.625</v>
      </c>
      <c r="F888" s="193">
        <v>0.66666666666666696</v>
      </c>
      <c r="G888" s="192">
        <f t="shared" si="25"/>
        <v>0</v>
      </c>
      <c r="H888" s="207">
        <v>0</v>
      </c>
      <c r="I888" s="207">
        <v>0</v>
      </c>
    </row>
    <row r="889" spans="1:9" s="197" customFormat="1" ht="14.4" x14ac:dyDescent="0.25">
      <c r="A889" s="207">
        <f t="shared" si="26"/>
        <v>7</v>
      </c>
      <c r="B889" s="196">
        <v>45710</v>
      </c>
      <c r="C889" s="203" t="s">
        <v>69</v>
      </c>
      <c r="D889" s="207" t="s">
        <v>58</v>
      </c>
      <c r="E889" s="193">
        <v>0.66666666666666696</v>
      </c>
      <c r="F889" s="193">
        <v>0.70833333333333304</v>
      </c>
      <c r="G889" s="192">
        <f t="shared" si="25"/>
        <v>0</v>
      </c>
      <c r="H889" s="207">
        <v>0</v>
      </c>
      <c r="I889" s="207">
        <v>0</v>
      </c>
    </row>
    <row r="890" spans="1:9" s="197" customFormat="1" ht="14.4" x14ac:dyDescent="0.25">
      <c r="A890" s="207">
        <f t="shared" si="26"/>
        <v>7</v>
      </c>
      <c r="B890" s="196">
        <v>45710</v>
      </c>
      <c r="C890" s="203" t="s">
        <v>69</v>
      </c>
      <c r="D890" s="207" t="s">
        <v>58</v>
      </c>
      <c r="E890" s="193">
        <v>0.70833333333333304</v>
      </c>
      <c r="F890" s="193">
        <v>0.75</v>
      </c>
      <c r="G890" s="192">
        <f t="shared" si="25"/>
        <v>0</v>
      </c>
      <c r="H890" s="207">
        <v>0</v>
      </c>
      <c r="I890" s="207">
        <v>0</v>
      </c>
    </row>
    <row r="891" spans="1:9" s="197" customFormat="1" ht="14.4" x14ac:dyDescent="0.25">
      <c r="A891" s="207">
        <f t="shared" si="26"/>
        <v>7</v>
      </c>
      <c r="B891" s="196">
        <v>45710</v>
      </c>
      <c r="C891" s="203" t="s">
        <v>69</v>
      </c>
      <c r="D891" s="207" t="s">
        <v>58</v>
      </c>
      <c r="E891" s="193">
        <v>0.75</v>
      </c>
      <c r="F891" s="193">
        <v>0.79166666666666696</v>
      </c>
      <c r="G891" s="192">
        <f t="shared" si="25"/>
        <v>0</v>
      </c>
      <c r="H891" s="207">
        <v>0</v>
      </c>
      <c r="I891" s="207">
        <v>0</v>
      </c>
    </row>
    <row r="892" spans="1:9" s="197" customFormat="1" ht="14.4" x14ac:dyDescent="0.25">
      <c r="A892" s="207">
        <f t="shared" si="26"/>
        <v>7</v>
      </c>
      <c r="B892" s="196">
        <v>45710</v>
      </c>
      <c r="C892" s="203" t="s">
        <v>69</v>
      </c>
      <c r="D892" s="207" t="s">
        <v>58</v>
      </c>
      <c r="E892" s="193">
        <v>0.79166666666666696</v>
      </c>
      <c r="F892" s="193">
        <v>0.83333333333333304</v>
      </c>
      <c r="G892" s="192">
        <f t="shared" si="25"/>
        <v>0</v>
      </c>
      <c r="H892" s="207">
        <v>0</v>
      </c>
      <c r="I892" s="207">
        <v>0</v>
      </c>
    </row>
    <row r="893" spans="1:9" s="197" customFormat="1" ht="14.4" x14ac:dyDescent="0.25">
      <c r="A893" s="207">
        <f t="shared" si="26"/>
        <v>7</v>
      </c>
      <c r="B893" s="196">
        <v>45710</v>
      </c>
      <c r="C893" s="203" t="s">
        <v>69</v>
      </c>
      <c r="D893" s="207" t="s">
        <v>58</v>
      </c>
      <c r="E893" s="193">
        <v>0.83333333333333304</v>
      </c>
      <c r="F893" s="193">
        <v>0.875</v>
      </c>
      <c r="G893" s="192">
        <f t="shared" si="25"/>
        <v>0</v>
      </c>
      <c r="H893" s="207">
        <v>0</v>
      </c>
      <c r="I893" s="207">
        <v>0</v>
      </c>
    </row>
    <row r="894" spans="1:9" s="197" customFormat="1" ht="14.4" x14ac:dyDescent="0.25">
      <c r="A894" s="207">
        <f t="shared" si="26"/>
        <v>7</v>
      </c>
      <c r="B894" s="196">
        <v>45710</v>
      </c>
      <c r="C894" s="203" t="s">
        <v>69</v>
      </c>
      <c r="D894" s="207" t="s">
        <v>58</v>
      </c>
      <c r="E894" s="193">
        <v>0.875</v>
      </c>
      <c r="F894" s="193">
        <v>0.91666666666666696</v>
      </c>
      <c r="G894" s="192">
        <f t="shared" si="25"/>
        <v>0</v>
      </c>
      <c r="H894" s="207">
        <v>0</v>
      </c>
      <c r="I894" s="207">
        <v>0</v>
      </c>
    </row>
    <row r="895" spans="1:9" s="197" customFormat="1" ht="14.4" x14ac:dyDescent="0.25">
      <c r="A895" s="207">
        <f t="shared" si="26"/>
        <v>7</v>
      </c>
      <c r="B895" s="196">
        <v>45710</v>
      </c>
      <c r="C895" s="203" t="s">
        <v>69</v>
      </c>
      <c r="D895" s="207" t="s">
        <v>58</v>
      </c>
      <c r="E895" s="193">
        <v>0.91666666666666696</v>
      </c>
      <c r="F895" s="193">
        <v>0.95833333333333304</v>
      </c>
      <c r="G895" s="192">
        <f t="shared" si="25"/>
        <v>0</v>
      </c>
      <c r="H895" s="207">
        <v>0</v>
      </c>
      <c r="I895" s="207">
        <v>0</v>
      </c>
    </row>
    <row r="896" spans="1:9" s="197" customFormat="1" ht="14.4" x14ac:dyDescent="0.25">
      <c r="A896" s="207">
        <f t="shared" si="26"/>
        <v>7</v>
      </c>
      <c r="B896" s="196">
        <v>45710</v>
      </c>
      <c r="C896" s="203" t="s">
        <v>69</v>
      </c>
      <c r="D896" s="207" t="s">
        <v>58</v>
      </c>
      <c r="E896" s="193">
        <v>0.95833333333333304</v>
      </c>
      <c r="F896" s="193">
        <v>0</v>
      </c>
      <c r="G896" s="192">
        <f t="shared" si="25"/>
        <v>0</v>
      </c>
      <c r="H896" s="207">
        <v>0</v>
      </c>
      <c r="I896" s="207">
        <v>0</v>
      </c>
    </row>
    <row r="897" spans="2:6" ht="14.4" x14ac:dyDescent="0.25">
      <c r="B897" s="196"/>
      <c r="C897" s="191"/>
      <c r="D897" s="207"/>
      <c r="E897" s="185"/>
      <c r="F897" s="185"/>
    </row>
    <row r="898" spans="2:6" ht="14.4" x14ac:dyDescent="0.25">
      <c r="B898" s="196"/>
      <c r="C898" s="191"/>
      <c r="D898" s="207"/>
      <c r="E898" s="185"/>
      <c r="F898" s="185"/>
    </row>
    <row r="899" spans="2:6" ht="14.4" x14ac:dyDescent="0.25">
      <c r="B899" s="196"/>
      <c r="C899" s="191"/>
      <c r="D899" s="207"/>
      <c r="E899" s="185"/>
      <c r="F899" s="185"/>
    </row>
    <row r="900" spans="2:6" ht="14.4" x14ac:dyDescent="0.25">
      <c r="B900" s="196"/>
      <c r="C900" s="191"/>
      <c r="D900" s="207"/>
      <c r="E900" s="185"/>
      <c r="F900" s="185"/>
    </row>
    <row r="901" spans="2:6" ht="14.4" x14ac:dyDescent="0.25">
      <c r="B901" s="196"/>
      <c r="C901" s="191"/>
      <c r="D901" s="207"/>
      <c r="E901" s="185"/>
      <c r="F901" s="185"/>
    </row>
    <row r="902" spans="2:6" ht="14.4" x14ac:dyDescent="0.25">
      <c r="B902" s="196"/>
      <c r="C902" s="191"/>
      <c r="D902" s="207"/>
      <c r="E902" s="185"/>
      <c r="F902" s="185"/>
    </row>
    <row r="903" spans="2:6" ht="14.4" x14ac:dyDescent="0.25">
      <c r="B903" s="196"/>
      <c r="C903" s="191"/>
      <c r="D903" s="207"/>
      <c r="E903" s="185"/>
      <c r="F903" s="185"/>
    </row>
    <row r="904" spans="2:6" ht="14.4" x14ac:dyDescent="0.25">
      <c r="B904" s="196"/>
      <c r="C904" s="191"/>
      <c r="D904" s="207"/>
      <c r="E904" s="185"/>
      <c r="F904" s="185"/>
    </row>
    <row r="905" spans="2:6" ht="14.4" x14ac:dyDescent="0.25">
      <c r="B905" s="196"/>
      <c r="C905" s="191"/>
      <c r="D905" s="207"/>
      <c r="E905" s="185"/>
      <c r="F905" s="185"/>
    </row>
    <row r="906" spans="2:6" ht="14.4" x14ac:dyDescent="0.25">
      <c r="B906" s="196"/>
      <c r="C906" s="191"/>
      <c r="D906" s="207"/>
      <c r="E906" s="185"/>
      <c r="F906" s="185"/>
    </row>
    <row r="907" spans="2:6" ht="14.4" x14ac:dyDescent="0.25">
      <c r="B907" s="196"/>
      <c r="C907" s="191"/>
      <c r="D907" s="207"/>
      <c r="E907" s="185"/>
      <c r="F907" s="185"/>
    </row>
    <row r="908" spans="2:6" ht="14.4" x14ac:dyDescent="0.25">
      <c r="B908" s="196"/>
      <c r="C908" s="191"/>
      <c r="D908" s="207"/>
      <c r="E908" s="185"/>
      <c r="F908" s="185"/>
    </row>
    <row r="909" spans="2:6" ht="14.4" x14ac:dyDescent="0.25">
      <c r="B909" s="196"/>
      <c r="C909" s="191"/>
      <c r="D909" s="207"/>
      <c r="E909" s="185"/>
      <c r="F909" s="185"/>
    </row>
    <row r="910" spans="2:6" ht="14.4" x14ac:dyDescent="0.25">
      <c r="B910" s="196"/>
      <c r="C910" s="191"/>
      <c r="D910" s="207"/>
      <c r="E910" s="185"/>
      <c r="F910" s="185"/>
    </row>
    <row r="911" spans="2:6" ht="14.4" x14ac:dyDescent="0.25">
      <c r="B911" s="196"/>
      <c r="C911" s="191"/>
      <c r="D911" s="207"/>
      <c r="E911" s="185"/>
      <c r="F911" s="185"/>
    </row>
    <row r="912" spans="2:6" ht="14.4" x14ac:dyDescent="0.25">
      <c r="B912" s="196"/>
      <c r="C912" s="191"/>
      <c r="D912" s="207"/>
      <c r="E912" s="185"/>
      <c r="F912" s="185"/>
    </row>
    <row r="913" spans="2:6" ht="14.4" x14ac:dyDescent="0.25">
      <c r="B913" s="196"/>
      <c r="C913" s="191"/>
      <c r="D913" s="207"/>
      <c r="E913" s="185"/>
      <c r="F913" s="185"/>
    </row>
    <row r="914" spans="2:6" ht="14.4" x14ac:dyDescent="0.25">
      <c r="B914" s="196"/>
      <c r="C914" s="191"/>
      <c r="D914" s="207"/>
      <c r="E914" s="185"/>
      <c r="F914" s="185"/>
    </row>
    <row r="915" spans="2:6" ht="14.4" x14ac:dyDescent="0.25">
      <c r="B915" s="196"/>
      <c r="C915" s="191"/>
      <c r="D915" s="207"/>
      <c r="E915" s="185"/>
      <c r="F915" s="185"/>
    </row>
    <row r="916" spans="2:6" ht="14.4" x14ac:dyDescent="0.25">
      <c r="B916" s="196"/>
      <c r="C916" s="191"/>
      <c r="D916" s="207"/>
      <c r="E916" s="185"/>
      <c r="F916" s="185"/>
    </row>
    <row r="917" spans="2:6" ht="14.4" x14ac:dyDescent="0.25">
      <c r="B917" s="196"/>
      <c r="C917" s="191"/>
      <c r="D917" s="207"/>
      <c r="E917" s="185"/>
      <c r="F917" s="185"/>
    </row>
    <row r="918" spans="2:6" ht="14.4" x14ac:dyDescent="0.25">
      <c r="B918" s="196"/>
      <c r="C918" s="191"/>
      <c r="D918" s="207"/>
      <c r="E918" s="185"/>
      <c r="F918" s="185"/>
    </row>
    <row r="919" spans="2:6" ht="14.4" x14ac:dyDescent="0.25">
      <c r="B919" s="196"/>
      <c r="C919" s="191"/>
      <c r="D919" s="207"/>
      <c r="E919" s="185"/>
      <c r="F919" s="185"/>
    </row>
    <row r="920" spans="2:6" ht="14.4" x14ac:dyDescent="0.25">
      <c r="B920" s="196"/>
      <c r="C920" s="191"/>
      <c r="D920" s="207"/>
      <c r="E920" s="185"/>
      <c r="F920" s="185"/>
    </row>
  </sheetData>
  <autoFilter ref="B1:B920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40"/>
  <sheetViews>
    <sheetView topLeftCell="A29" zoomScale="200" zoomScaleNormal="200" workbookViewId="0">
      <selection activeCell="A6" sqref="A6:A7"/>
    </sheetView>
  </sheetViews>
  <sheetFormatPr defaultRowHeight="13.2" x14ac:dyDescent="0.25"/>
  <cols>
    <col min="2" max="2" width="29.109375" customWidth="1"/>
  </cols>
  <sheetData>
    <row r="2" spans="1:15" x14ac:dyDescent="0.25">
      <c r="B2" s="50"/>
      <c r="C2" s="71" t="str">
        <f>+Origine!C5</f>
        <v>Nord</v>
      </c>
      <c r="D2" s="71"/>
      <c r="E2" s="71"/>
      <c r="G2" s="70" t="str">
        <f>+Origine!C6</f>
        <v>Sud</v>
      </c>
      <c r="H2" s="70"/>
      <c r="I2" s="70"/>
    </row>
    <row r="3" spans="1:15" x14ac:dyDescent="0.25">
      <c r="B3" s="40"/>
      <c r="C3" s="37" t="s">
        <v>38</v>
      </c>
      <c r="D3" s="37" t="s">
        <v>39</v>
      </c>
      <c r="E3" s="37" t="s">
        <v>52</v>
      </c>
      <c r="G3" s="37" t="s">
        <v>38</v>
      </c>
      <c r="H3" s="37" t="s">
        <v>39</v>
      </c>
      <c r="I3" s="37" t="s">
        <v>52</v>
      </c>
    </row>
    <row r="4" spans="1:15" x14ac:dyDescent="0.25">
      <c r="A4" s="36">
        <v>1</v>
      </c>
      <c r="B4" s="40">
        <f>+'GG1'!$L$4</f>
        <v>45693</v>
      </c>
      <c r="C4" s="38">
        <f>+'GG1'!$E$35</f>
        <v>575</v>
      </c>
      <c r="D4" s="38">
        <f>+'GG1'!$F$35</f>
        <v>65</v>
      </c>
      <c r="E4" s="39">
        <f>+SUM(C4:D4)</f>
        <v>640</v>
      </c>
      <c r="F4" s="42"/>
      <c r="G4" s="38">
        <f>+'GG1'!$M$35</f>
        <v>861</v>
      </c>
      <c r="H4" s="38">
        <f>+'GG1'!$N$35</f>
        <v>60</v>
      </c>
      <c r="I4" s="39">
        <f>+SUM(G4:H4)</f>
        <v>921</v>
      </c>
      <c r="J4" s="42"/>
      <c r="K4" s="51"/>
      <c r="N4" s="38"/>
      <c r="O4" s="38"/>
    </row>
    <row r="5" spans="1:15" x14ac:dyDescent="0.25">
      <c r="A5" s="36">
        <f>+A4+1</f>
        <v>2</v>
      </c>
      <c r="B5" s="40">
        <f>+'GG2'!$L$4</f>
        <v>45694</v>
      </c>
      <c r="C5" s="38">
        <f>+'GG2'!$E$35</f>
        <v>936</v>
      </c>
      <c r="D5" s="38">
        <f>+'GG2'!$F$35</f>
        <v>71</v>
      </c>
      <c r="E5" s="39">
        <f t="shared" ref="E5:E20" si="0">+SUM(C5:D5)</f>
        <v>1007</v>
      </c>
      <c r="F5" s="42"/>
      <c r="G5" s="38">
        <f>+'GG2'!$M$35</f>
        <v>1227</v>
      </c>
      <c r="H5" s="38">
        <f>+'GG2'!$N$35</f>
        <v>90</v>
      </c>
      <c r="I5" s="39">
        <f t="shared" ref="I5:I20" si="1">+SUM(G5:H5)</f>
        <v>1317</v>
      </c>
      <c r="J5" s="42"/>
      <c r="K5" s="51"/>
    </row>
    <row r="6" spans="1:15" x14ac:dyDescent="0.25">
      <c r="A6" s="36">
        <f t="shared" ref="A6:A20" si="2">+A5+1</f>
        <v>3</v>
      </c>
      <c r="B6" s="40">
        <f>+'GG3'!$L$4</f>
        <v>45695</v>
      </c>
      <c r="C6" s="38">
        <f>+'GG3'!$E$35</f>
        <v>1348</v>
      </c>
      <c r="D6" s="38">
        <f>+'GG3'!$F$35</f>
        <v>201</v>
      </c>
      <c r="E6" s="39">
        <f t="shared" si="0"/>
        <v>1549</v>
      </c>
      <c r="F6" s="42"/>
      <c r="G6" s="38">
        <f>+'GG3'!$M$35</f>
        <v>1647</v>
      </c>
      <c r="H6" s="38">
        <f>+'GG3'!$N$35</f>
        <v>141</v>
      </c>
      <c r="I6" s="39">
        <f t="shared" si="1"/>
        <v>1788</v>
      </c>
      <c r="J6" s="42"/>
      <c r="K6" s="51"/>
    </row>
    <row r="7" spans="1:15" ht="13.8" thickBot="1" x14ac:dyDescent="0.3">
      <c r="A7" s="36">
        <f t="shared" si="2"/>
        <v>4</v>
      </c>
      <c r="B7" s="56">
        <f>+'GG4'!$L$4</f>
        <v>45696</v>
      </c>
      <c r="C7" s="57">
        <f>+'GG4'!$E$35</f>
        <v>545</v>
      </c>
      <c r="D7" s="57">
        <f>+'GG4'!$F$35</f>
        <v>50</v>
      </c>
      <c r="E7" s="58">
        <f t="shared" si="0"/>
        <v>595</v>
      </c>
      <c r="F7" s="42"/>
      <c r="G7" s="57">
        <f>+'GG4'!$M$35</f>
        <v>717</v>
      </c>
      <c r="H7" s="57">
        <f>+'GG4'!$N$35</f>
        <v>38</v>
      </c>
      <c r="I7" s="59">
        <f t="shared" si="1"/>
        <v>755</v>
      </c>
      <c r="J7" s="42"/>
      <c r="K7" s="51"/>
    </row>
    <row r="8" spans="1:15" ht="14.4" thickTop="1" thickBot="1" x14ac:dyDescent="0.3">
      <c r="A8" s="36">
        <f t="shared" si="2"/>
        <v>5</v>
      </c>
      <c r="B8" s="60">
        <f>+'GG5'!$L$4</f>
        <v>45697</v>
      </c>
      <c r="C8" s="61">
        <f>+'GG5'!$E$35</f>
        <v>407</v>
      </c>
      <c r="D8" s="61">
        <f>+'GG5'!$F$35</f>
        <v>37</v>
      </c>
      <c r="E8" s="62">
        <f t="shared" si="0"/>
        <v>444</v>
      </c>
      <c r="F8" s="42"/>
      <c r="G8" s="61">
        <f>+'GG5'!$M$35</f>
        <v>528</v>
      </c>
      <c r="H8" s="61">
        <f>+'GG5'!$N$35</f>
        <v>24</v>
      </c>
      <c r="I8" s="63">
        <f t="shared" si="1"/>
        <v>552</v>
      </c>
      <c r="J8" s="42"/>
      <c r="K8" s="51"/>
    </row>
    <row r="9" spans="1:15" ht="13.8" thickTop="1" x14ac:dyDescent="0.25">
      <c r="A9" s="36">
        <f t="shared" si="2"/>
        <v>6</v>
      </c>
      <c r="B9" s="40">
        <f>+'GG6'!$L$4</f>
        <v>45698</v>
      </c>
      <c r="C9" s="38">
        <f>+'GG6'!$E$35</f>
        <v>1459</v>
      </c>
      <c r="D9" s="38">
        <f>+'GG6'!$F$35</f>
        <v>226</v>
      </c>
      <c r="E9" s="39">
        <f t="shared" si="0"/>
        <v>1685</v>
      </c>
      <c r="F9" s="42"/>
      <c r="G9" s="38">
        <f>+'GG6'!$M$35</f>
        <v>1938</v>
      </c>
      <c r="H9" s="38">
        <f>+'GG6'!$N$35</f>
        <v>138</v>
      </c>
      <c r="I9" s="39">
        <f t="shared" si="1"/>
        <v>2076</v>
      </c>
      <c r="J9" s="42"/>
      <c r="K9" s="51"/>
    </row>
    <row r="10" spans="1:15" x14ac:dyDescent="0.25">
      <c r="A10" s="36">
        <f t="shared" si="2"/>
        <v>7</v>
      </c>
      <c r="B10" s="40">
        <f>+'GG7'!$L$4</f>
        <v>45699</v>
      </c>
      <c r="C10" s="38">
        <f>+'GG7'!$E$35</f>
        <v>1121</v>
      </c>
      <c r="D10" s="38">
        <f>+'GG7'!$F$35</f>
        <v>151</v>
      </c>
      <c r="E10" s="39">
        <f t="shared" si="0"/>
        <v>1272</v>
      </c>
      <c r="F10" s="42"/>
      <c r="G10" s="38">
        <f>+'GG7'!$M$35</f>
        <v>1517</v>
      </c>
      <c r="H10" s="38">
        <f>+'GG7'!$N$35</f>
        <v>115</v>
      </c>
      <c r="I10" s="39">
        <f t="shared" si="1"/>
        <v>1632</v>
      </c>
      <c r="J10" s="42"/>
      <c r="K10" s="51"/>
    </row>
    <row r="11" spans="1:15" x14ac:dyDescent="0.25">
      <c r="A11" s="36">
        <f t="shared" si="2"/>
        <v>8</v>
      </c>
      <c r="B11" s="40">
        <f>+'GG8'!$L$4</f>
        <v>45700</v>
      </c>
      <c r="C11" s="38">
        <f>+'GG8'!$E$35</f>
        <v>967</v>
      </c>
      <c r="D11" s="38">
        <f>+'GG8'!$F$35</f>
        <v>98</v>
      </c>
      <c r="E11" s="39">
        <f t="shared" si="0"/>
        <v>1065</v>
      </c>
      <c r="F11" s="42"/>
      <c r="G11" s="38">
        <f>+'GG8'!$M$35</f>
        <v>1166</v>
      </c>
      <c r="H11" s="38">
        <f>+'GG8'!$N$35</f>
        <v>110</v>
      </c>
      <c r="I11" s="39">
        <f t="shared" si="1"/>
        <v>1276</v>
      </c>
      <c r="J11" s="42"/>
      <c r="K11" s="51"/>
    </row>
    <row r="12" spans="1:15" ht="13.8" thickBot="1" x14ac:dyDescent="0.3">
      <c r="A12" s="36">
        <f t="shared" si="2"/>
        <v>9</v>
      </c>
      <c r="B12" s="40">
        <f>+'GG9'!$L$4</f>
        <v>45701</v>
      </c>
      <c r="C12" s="38">
        <f>+'GG9'!$E$35</f>
        <v>1312</v>
      </c>
      <c r="D12" s="38">
        <f>+'GG9'!$F$35</f>
        <v>153</v>
      </c>
      <c r="E12" s="39">
        <f t="shared" si="0"/>
        <v>1465</v>
      </c>
      <c r="F12" s="42"/>
      <c r="G12" s="38">
        <f>+'GG9'!$M$35</f>
        <v>2096</v>
      </c>
      <c r="H12" s="38">
        <f>+'GG9'!$N$35</f>
        <v>118</v>
      </c>
      <c r="I12" s="39">
        <f t="shared" si="1"/>
        <v>2214</v>
      </c>
      <c r="J12" s="42"/>
      <c r="K12" s="51"/>
    </row>
    <row r="13" spans="1:15" ht="13.8" thickTop="1" x14ac:dyDescent="0.25">
      <c r="A13" s="36">
        <f t="shared" si="2"/>
        <v>10</v>
      </c>
      <c r="B13" s="52">
        <f>+'GG10'!$L$4</f>
        <v>45702</v>
      </c>
      <c r="C13" s="53">
        <f>+'GG10'!$E$35</f>
        <v>954</v>
      </c>
      <c r="D13" s="53">
        <f>+'GG10'!$F$35</f>
        <v>86</v>
      </c>
      <c r="E13" s="54">
        <f t="shared" si="0"/>
        <v>1040</v>
      </c>
      <c r="F13" s="42"/>
      <c r="G13" s="53">
        <f>+'GG10'!$M$35</f>
        <v>1094</v>
      </c>
      <c r="H13" s="53">
        <f>+'GG10'!$N$35</f>
        <v>88</v>
      </c>
      <c r="I13" s="55">
        <f t="shared" si="1"/>
        <v>1182</v>
      </c>
      <c r="J13" s="42"/>
      <c r="K13" s="51"/>
    </row>
    <row r="14" spans="1:15" ht="13.8" thickBot="1" x14ac:dyDescent="0.3">
      <c r="A14" s="36">
        <f t="shared" si="2"/>
        <v>11</v>
      </c>
      <c r="B14" s="56">
        <f>+'GG11'!$L$4</f>
        <v>45703</v>
      </c>
      <c r="C14" s="57">
        <f>+'GG11'!$E$35</f>
        <v>680</v>
      </c>
      <c r="D14" s="57">
        <f>+'GG11'!$F$35</f>
        <v>112</v>
      </c>
      <c r="E14" s="58">
        <f t="shared" si="0"/>
        <v>792</v>
      </c>
      <c r="F14" s="42"/>
      <c r="G14" s="57">
        <f>+'GG11'!$M$35</f>
        <v>703</v>
      </c>
      <c r="H14" s="57">
        <f>+'GG11'!$N$35</f>
        <v>90</v>
      </c>
      <c r="I14" s="59">
        <f t="shared" si="1"/>
        <v>793</v>
      </c>
      <c r="J14" s="42"/>
      <c r="K14" s="51"/>
    </row>
    <row r="15" spans="1:15" x14ac:dyDescent="0.25">
      <c r="A15" s="36">
        <f t="shared" si="2"/>
        <v>12</v>
      </c>
      <c r="B15" s="40">
        <f>+'GG12'!$L$4</f>
        <v>45704</v>
      </c>
      <c r="C15" s="38">
        <f>+'GG12'!$E$35</f>
        <v>413</v>
      </c>
      <c r="D15" s="38">
        <f>+'GG12'!$F$35</f>
        <v>47</v>
      </c>
      <c r="E15" s="39">
        <f t="shared" si="0"/>
        <v>460</v>
      </c>
      <c r="F15" s="42"/>
      <c r="G15" s="38">
        <f>+'GG12'!$M$35</f>
        <v>294</v>
      </c>
      <c r="H15" s="38">
        <f>+'GG12'!$N$35</f>
        <v>44</v>
      </c>
      <c r="I15" s="39">
        <f t="shared" si="1"/>
        <v>338</v>
      </c>
      <c r="J15" s="42"/>
      <c r="K15" s="51"/>
    </row>
    <row r="16" spans="1:15" x14ac:dyDescent="0.25">
      <c r="A16" s="36">
        <f t="shared" si="2"/>
        <v>13</v>
      </c>
      <c r="B16" s="40">
        <f>+'GG13'!$L$4</f>
        <v>45705</v>
      </c>
      <c r="C16" s="38">
        <f>+'GG13'!$E$35</f>
        <v>1362</v>
      </c>
      <c r="D16" s="38">
        <f>+'GG13'!$F$35</f>
        <v>201</v>
      </c>
      <c r="E16" s="39">
        <f t="shared" si="0"/>
        <v>1563</v>
      </c>
      <c r="F16" s="42"/>
      <c r="G16" s="38">
        <f>+'GG13'!$M$35</f>
        <v>1787</v>
      </c>
      <c r="H16" s="38">
        <f>+'GG13'!$N$35</f>
        <v>150</v>
      </c>
      <c r="I16" s="39">
        <f t="shared" si="1"/>
        <v>1937</v>
      </c>
      <c r="J16" s="42"/>
      <c r="K16" s="51"/>
    </row>
    <row r="17" spans="1:11" x14ac:dyDescent="0.25">
      <c r="A17" s="36">
        <f t="shared" si="2"/>
        <v>14</v>
      </c>
      <c r="B17" s="40">
        <f>+'GG14'!$L$4</f>
        <v>45706</v>
      </c>
      <c r="C17" s="38">
        <f>+'GG14'!$E$35</f>
        <v>1208</v>
      </c>
      <c r="D17" s="38">
        <f>+'GG14'!$F$35</f>
        <v>139</v>
      </c>
      <c r="E17" s="39">
        <f t="shared" si="0"/>
        <v>1347</v>
      </c>
      <c r="F17" s="42"/>
      <c r="G17" s="38">
        <f>+'GG14'!$M$35</f>
        <v>1412</v>
      </c>
      <c r="H17" s="38">
        <f>+'GG14'!$N$35</f>
        <v>137</v>
      </c>
      <c r="I17" s="39">
        <f t="shared" si="1"/>
        <v>1549</v>
      </c>
      <c r="J17" s="42"/>
      <c r="K17" s="51"/>
    </row>
    <row r="18" spans="1:11" x14ac:dyDescent="0.25">
      <c r="A18" s="36">
        <f t="shared" si="2"/>
        <v>15</v>
      </c>
      <c r="B18" s="40">
        <f>+'GG15'!$L$4</f>
        <v>45707</v>
      </c>
      <c r="C18" s="38">
        <f>+'GG15'!$E$35</f>
        <v>1034</v>
      </c>
      <c r="D18" s="38">
        <f>+'GG15'!$F$35</f>
        <v>81</v>
      </c>
      <c r="E18" s="39">
        <f t="shared" si="0"/>
        <v>1115</v>
      </c>
      <c r="F18" s="42"/>
      <c r="G18" s="38">
        <f>+'GG15'!$M$35</f>
        <v>1225</v>
      </c>
      <c r="H18" s="38">
        <f>+'GG15'!$N$35</f>
        <v>106</v>
      </c>
      <c r="I18" s="39">
        <f t="shared" si="1"/>
        <v>1331</v>
      </c>
      <c r="J18" s="42"/>
      <c r="K18" s="51"/>
    </row>
    <row r="19" spans="1:11" ht="13.8" thickBot="1" x14ac:dyDescent="0.3">
      <c r="A19" s="36">
        <f t="shared" si="2"/>
        <v>16</v>
      </c>
      <c r="B19" s="40">
        <f>+'GG16'!$L$4</f>
        <v>45708</v>
      </c>
      <c r="C19" s="38">
        <f>+'GG16'!$E$35</f>
        <v>985</v>
      </c>
      <c r="D19" s="38">
        <f>+'GG16'!$F$35</f>
        <v>91</v>
      </c>
      <c r="E19" s="39">
        <f t="shared" si="0"/>
        <v>1076</v>
      </c>
      <c r="F19" s="42"/>
      <c r="G19" s="38">
        <f>+'GG16'!$M$35</f>
        <v>1371</v>
      </c>
      <c r="H19" s="38">
        <f>+'GG16'!$N$35</f>
        <v>102</v>
      </c>
      <c r="I19" s="39">
        <f t="shared" si="1"/>
        <v>1473</v>
      </c>
      <c r="J19" s="42"/>
      <c r="K19" s="51"/>
    </row>
    <row r="20" spans="1:11" ht="13.8" thickTop="1" x14ac:dyDescent="0.25">
      <c r="A20" s="36">
        <f t="shared" si="2"/>
        <v>17</v>
      </c>
      <c r="B20" s="40" t="e">
        <f>+#REF!</f>
        <v>#REF!</v>
      </c>
      <c r="C20" s="53" t="e">
        <f>+#REF!</f>
        <v>#REF!</v>
      </c>
      <c r="D20" s="53" t="e">
        <f>+#REF!</f>
        <v>#REF!</v>
      </c>
      <c r="E20" s="54" t="e">
        <f t="shared" si="0"/>
        <v>#REF!</v>
      </c>
      <c r="F20" s="42"/>
      <c r="G20" s="53" t="e">
        <f>+#REF!</f>
        <v>#REF!</v>
      </c>
      <c r="H20" s="53" t="e">
        <f>+#REF!</f>
        <v>#REF!</v>
      </c>
      <c r="I20" s="55" t="e">
        <f t="shared" si="1"/>
        <v>#REF!</v>
      </c>
      <c r="J20" s="42"/>
      <c r="K20" s="51"/>
    </row>
    <row r="22" spans="1:11" x14ac:dyDescent="0.25">
      <c r="C22" s="38" t="e">
        <f>+SUM(C4:C20)</f>
        <v>#REF!</v>
      </c>
      <c r="D22" s="38" t="e">
        <f>+SUM(D4:D20)</f>
        <v>#REF!</v>
      </c>
      <c r="E22" s="38" t="e">
        <f>+SUM(E4:E20)</f>
        <v>#REF!</v>
      </c>
      <c r="G22" s="38" t="e">
        <f>+SUM(G4:G20)</f>
        <v>#REF!</v>
      </c>
      <c r="H22" s="38" t="e">
        <f>+SUM(H4:H20)</f>
        <v>#REF!</v>
      </c>
      <c r="I22" s="38" t="e">
        <f>+SUM(I4:I20)</f>
        <v>#REF!</v>
      </c>
      <c r="K22" s="51"/>
    </row>
    <row r="24" spans="1:11" x14ac:dyDescent="0.25">
      <c r="B24" s="40">
        <f>+'GG1'!$L$4</f>
        <v>45693</v>
      </c>
      <c r="C24" s="65">
        <f t="shared" ref="C24:D26" si="3">+C4/$E4</f>
        <v>0.8984375</v>
      </c>
      <c r="D24" s="65">
        <f t="shared" si="3"/>
        <v>0.1015625</v>
      </c>
      <c r="E24" s="65">
        <f>+C24+D24</f>
        <v>1</v>
      </c>
      <c r="F24" s="65"/>
      <c r="G24" s="65">
        <f t="shared" ref="G24:H26" si="4">+G4/$I4</f>
        <v>0.93485342019543971</v>
      </c>
      <c r="H24" s="65">
        <f t="shared" si="4"/>
        <v>6.5146579804560262E-2</v>
      </c>
      <c r="I24" s="64">
        <f>+G24+H24</f>
        <v>1</v>
      </c>
    </row>
    <row r="25" spans="1:11" x14ac:dyDescent="0.25">
      <c r="B25" s="40">
        <f>+'GG2'!$L$4</f>
        <v>45694</v>
      </c>
      <c r="C25" s="65">
        <f t="shared" si="3"/>
        <v>0.92949354518371397</v>
      </c>
      <c r="D25" s="65">
        <f t="shared" si="3"/>
        <v>7.0506454816285993E-2</v>
      </c>
      <c r="E25" s="65">
        <f t="shared" ref="E25:E39" si="5">+C25+D25</f>
        <v>1</v>
      </c>
      <c r="F25" s="65"/>
      <c r="G25" s="65">
        <f t="shared" si="4"/>
        <v>0.93166287015945326</v>
      </c>
      <c r="H25" s="65">
        <f t="shared" si="4"/>
        <v>6.8337129840546698E-2</v>
      </c>
      <c r="I25" s="64">
        <f t="shared" ref="I25:I39" si="6">+G25+H25</f>
        <v>1</v>
      </c>
    </row>
    <row r="26" spans="1:11" x14ac:dyDescent="0.25">
      <c r="B26" s="40">
        <f>+'GG3'!$L$4</f>
        <v>45695</v>
      </c>
      <c r="C26" s="65">
        <f t="shared" si="3"/>
        <v>0.8702388637830859</v>
      </c>
      <c r="D26" s="65">
        <f t="shared" si="3"/>
        <v>0.12976113621691412</v>
      </c>
      <c r="E26" s="65">
        <f t="shared" si="5"/>
        <v>1</v>
      </c>
      <c r="F26" s="65"/>
      <c r="G26" s="65">
        <f t="shared" si="4"/>
        <v>0.92114093959731547</v>
      </c>
      <c r="H26" s="65">
        <f t="shared" si="4"/>
        <v>7.8859060402684561E-2</v>
      </c>
      <c r="I26" s="64">
        <f t="shared" si="6"/>
        <v>1</v>
      </c>
    </row>
    <row r="27" spans="1:11" ht="13.8" thickBot="1" x14ac:dyDescent="0.3">
      <c r="B27" s="56">
        <f>+'GG4'!$L$4</f>
        <v>45696</v>
      </c>
      <c r="C27" s="67">
        <f t="shared" ref="C27:D39" si="7">+C7/$E7</f>
        <v>0.91596638655462181</v>
      </c>
      <c r="D27" s="67">
        <f t="shared" si="7"/>
        <v>8.4033613445378158E-2</v>
      </c>
      <c r="E27" s="67">
        <f t="shared" si="5"/>
        <v>1</v>
      </c>
      <c r="F27" s="67"/>
      <c r="G27" s="67">
        <f t="shared" ref="G27:H39" si="8">+G7/$I7</f>
        <v>0.94966887417218548</v>
      </c>
      <c r="H27" s="67">
        <f t="shared" si="8"/>
        <v>5.0331125827814571E-2</v>
      </c>
      <c r="I27" s="69">
        <f t="shared" si="6"/>
        <v>1</v>
      </c>
    </row>
    <row r="28" spans="1:11" x14ac:dyDescent="0.25">
      <c r="B28" s="40">
        <f>+'GG5'!$L$4</f>
        <v>45697</v>
      </c>
      <c r="C28" s="65">
        <f t="shared" si="7"/>
        <v>0.91666666666666663</v>
      </c>
      <c r="D28" s="65">
        <f t="shared" si="7"/>
        <v>8.3333333333333329E-2</v>
      </c>
      <c r="E28" s="65">
        <f t="shared" si="5"/>
        <v>1</v>
      </c>
      <c r="F28" s="65"/>
      <c r="G28" s="65">
        <f t="shared" si="8"/>
        <v>0.95652173913043481</v>
      </c>
      <c r="H28" s="65">
        <f t="shared" si="8"/>
        <v>4.3478260869565216E-2</v>
      </c>
      <c r="I28" s="64">
        <f t="shared" si="6"/>
        <v>1</v>
      </c>
    </row>
    <row r="29" spans="1:11" x14ac:dyDescent="0.25">
      <c r="B29" s="40">
        <f>+'GG6'!$L$4</f>
        <v>45698</v>
      </c>
      <c r="C29" s="65">
        <f t="shared" si="7"/>
        <v>0.86587537091988132</v>
      </c>
      <c r="D29" s="65">
        <f t="shared" si="7"/>
        <v>0.13412462908011868</v>
      </c>
      <c r="E29" s="65">
        <f t="shared" si="5"/>
        <v>1</v>
      </c>
      <c r="F29" s="65"/>
      <c r="G29" s="65">
        <f t="shared" si="8"/>
        <v>0.93352601156069359</v>
      </c>
      <c r="H29" s="65">
        <f t="shared" si="8"/>
        <v>6.6473988439306353E-2</v>
      </c>
      <c r="I29" s="64">
        <f t="shared" si="6"/>
        <v>1</v>
      </c>
    </row>
    <row r="30" spans="1:11" x14ac:dyDescent="0.25">
      <c r="B30" s="40">
        <f>+'GG7'!$L$4</f>
        <v>45699</v>
      </c>
      <c r="C30" s="65">
        <f t="shared" si="7"/>
        <v>0.88128930817610063</v>
      </c>
      <c r="D30" s="65">
        <f t="shared" si="7"/>
        <v>0.11871069182389937</v>
      </c>
      <c r="E30" s="65">
        <f t="shared" si="5"/>
        <v>1</v>
      </c>
      <c r="F30" s="65"/>
      <c r="G30" s="65">
        <f t="shared" si="8"/>
        <v>0.92953431372549022</v>
      </c>
      <c r="H30" s="65">
        <f t="shared" si="8"/>
        <v>7.0465686274509803E-2</v>
      </c>
      <c r="I30" s="64">
        <f t="shared" si="6"/>
        <v>1</v>
      </c>
    </row>
    <row r="31" spans="1:11" x14ac:dyDescent="0.25">
      <c r="B31" s="40">
        <f>+'GG8'!$L$4</f>
        <v>45700</v>
      </c>
      <c r="C31" s="65">
        <f t="shared" si="7"/>
        <v>0.90798122065727704</v>
      </c>
      <c r="D31" s="65">
        <f t="shared" si="7"/>
        <v>9.2018779342723012E-2</v>
      </c>
      <c r="E31" s="65">
        <f t="shared" si="5"/>
        <v>1</v>
      </c>
      <c r="F31" s="65"/>
      <c r="G31" s="65">
        <f t="shared" si="8"/>
        <v>0.91379310344827591</v>
      </c>
      <c r="H31" s="65">
        <f t="shared" si="8"/>
        <v>8.6206896551724144E-2</v>
      </c>
      <c r="I31" s="64">
        <f t="shared" si="6"/>
        <v>1</v>
      </c>
    </row>
    <row r="32" spans="1:11" x14ac:dyDescent="0.25">
      <c r="B32" s="40">
        <f>+'GG9'!$L$4</f>
        <v>45701</v>
      </c>
      <c r="C32" s="65">
        <f t="shared" si="7"/>
        <v>0.89556313993174064</v>
      </c>
      <c r="D32" s="65">
        <f t="shared" si="7"/>
        <v>0.10443686006825939</v>
      </c>
      <c r="E32" s="65">
        <f t="shared" si="5"/>
        <v>1</v>
      </c>
      <c r="F32" s="65"/>
      <c r="G32" s="65">
        <f t="shared" si="8"/>
        <v>0.94670280036133692</v>
      </c>
      <c r="H32" s="65">
        <f t="shared" si="8"/>
        <v>5.3297199638663056E-2</v>
      </c>
      <c r="I32" s="64">
        <f t="shared" si="6"/>
        <v>1</v>
      </c>
    </row>
    <row r="33" spans="2:9" x14ac:dyDescent="0.25">
      <c r="B33" s="52">
        <f>+'GG10'!$L$4</f>
        <v>45702</v>
      </c>
      <c r="C33" s="66">
        <f t="shared" si="7"/>
        <v>0.91730769230769227</v>
      </c>
      <c r="D33" s="66">
        <f t="shared" si="7"/>
        <v>8.269230769230769E-2</v>
      </c>
      <c r="E33" s="66">
        <f t="shared" si="5"/>
        <v>1</v>
      </c>
      <c r="F33" s="66"/>
      <c r="G33" s="66">
        <f t="shared" si="8"/>
        <v>0.9255499153976311</v>
      </c>
      <c r="H33" s="66">
        <f t="shared" si="8"/>
        <v>7.4450084602368863E-2</v>
      </c>
      <c r="I33" s="68">
        <f t="shared" si="6"/>
        <v>1</v>
      </c>
    </row>
    <row r="34" spans="2:9" x14ac:dyDescent="0.25">
      <c r="B34" s="56">
        <f>+'GG11'!$L$4</f>
        <v>45703</v>
      </c>
      <c r="C34" s="67">
        <f t="shared" si="7"/>
        <v>0.85858585858585856</v>
      </c>
      <c r="D34" s="67">
        <f t="shared" si="7"/>
        <v>0.14141414141414141</v>
      </c>
      <c r="E34" s="67">
        <f t="shared" si="5"/>
        <v>1</v>
      </c>
      <c r="F34" s="67"/>
      <c r="G34" s="67">
        <f t="shared" si="8"/>
        <v>0.88650693568726358</v>
      </c>
      <c r="H34" s="67">
        <f t="shared" si="8"/>
        <v>0.11349306431273644</v>
      </c>
      <c r="I34" s="69">
        <f t="shared" si="6"/>
        <v>1</v>
      </c>
    </row>
    <row r="35" spans="2:9" x14ac:dyDescent="0.25">
      <c r="B35" s="40">
        <f>+'GG12'!$L$4</f>
        <v>45704</v>
      </c>
      <c r="C35" s="65">
        <f t="shared" si="7"/>
        <v>0.89782608695652177</v>
      </c>
      <c r="D35" s="65">
        <f t="shared" si="7"/>
        <v>0.10217391304347827</v>
      </c>
      <c r="E35" s="65">
        <f t="shared" si="5"/>
        <v>1</v>
      </c>
      <c r="F35" s="65"/>
      <c r="G35" s="65">
        <f t="shared" si="8"/>
        <v>0.86982248520710059</v>
      </c>
      <c r="H35" s="65">
        <f t="shared" si="8"/>
        <v>0.13017751479289941</v>
      </c>
      <c r="I35" s="64">
        <f t="shared" si="6"/>
        <v>1</v>
      </c>
    </row>
    <row r="36" spans="2:9" x14ac:dyDescent="0.25">
      <c r="B36" s="40">
        <f>+'GG13'!$L$4</f>
        <v>45705</v>
      </c>
      <c r="C36" s="65">
        <f t="shared" si="7"/>
        <v>0.87140115163147791</v>
      </c>
      <c r="D36" s="65">
        <f t="shared" si="7"/>
        <v>0.12859884836852206</v>
      </c>
      <c r="E36" s="65">
        <f t="shared" si="5"/>
        <v>1</v>
      </c>
      <c r="F36" s="65"/>
      <c r="G36" s="65">
        <f t="shared" si="8"/>
        <v>0.92256066081569432</v>
      </c>
      <c r="H36" s="65">
        <f t="shared" si="8"/>
        <v>7.7439339184305622E-2</v>
      </c>
      <c r="I36" s="64">
        <f t="shared" si="6"/>
        <v>1</v>
      </c>
    </row>
    <row r="37" spans="2:9" x14ac:dyDescent="0.25">
      <c r="B37" s="40">
        <f>+'GG14'!$L$4</f>
        <v>45706</v>
      </c>
      <c r="C37" s="65">
        <f t="shared" si="7"/>
        <v>0.896807720861173</v>
      </c>
      <c r="D37" s="65">
        <f t="shared" si="7"/>
        <v>0.10319227913882702</v>
      </c>
      <c r="E37" s="65">
        <f t="shared" si="5"/>
        <v>1</v>
      </c>
      <c r="F37" s="65"/>
      <c r="G37" s="65">
        <f t="shared" si="8"/>
        <v>0.91155584247901877</v>
      </c>
      <c r="H37" s="65">
        <f t="shared" si="8"/>
        <v>8.8444157520981281E-2</v>
      </c>
      <c r="I37" s="64">
        <f t="shared" si="6"/>
        <v>1</v>
      </c>
    </row>
    <row r="38" spans="2:9" x14ac:dyDescent="0.25">
      <c r="B38" s="40">
        <f>+'GG15'!$L$4</f>
        <v>45707</v>
      </c>
      <c r="C38" s="65">
        <f t="shared" si="7"/>
        <v>0.92735426008968613</v>
      </c>
      <c r="D38" s="65">
        <f t="shared" si="7"/>
        <v>7.2645739910313895E-2</v>
      </c>
      <c r="E38" s="65">
        <f t="shared" si="5"/>
        <v>1</v>
      </c>
      <c r="F38" s="65"/>
      <c r="G38" s="65">
        <f t="shared" si="8"/>
        <v>0.92036063110443278</v>
      </c>
      <c r="H38" s="65">
        <f t="shared" si="8"/>
        <v>7.9639368895567247E-2</v>
      </c>
      <c r="I38" s="64">
        <f t="shared" si="6"/>
        <v>1</v>
      </c>
    </row>
    <row r="39" spans="2:9" ht="13.8" thickBot="1" x14ac:dyDescent="0.3">
      <c r="B39" s="40">
        <f>+'GG16'!$L$4</f>
        <v>45708</v>
      </c>
      <c r="C39" s="65">
        <f t="shared" si="7"/>
        <v>0.91542750929368033</v>
      </c>
      <c r="D39" s="65">
        <f t="shared" si="7"/>
        <v>8.4572490706319697E-2</v>
      </c>
      <c r="E39" s="65">
        <f t="shared" si="5"/>
        <v>1</v>
      </c>
      <c r="F39" s="65"/>
      <c r="G39" s="65">
        <f t="shared" si="8"/>
        <v>0.93075356415478616</v>
      </c>
      <c r="H39" s="65">
        <f t="shared" si="8"/>
        <v>6.9246435845213852E-2</v>
      </c>
      <c r="I39" s="64">
        <f t="shared" si="6"/>
        <v>1</v>
      </c>
    </row>
    <row r="40" spans="2:9" ht="13.8" thickTop="1" x14ac:dyDescent="0.25">
      <c r="B40" s="40"/>
      <c r="C40" s="66"/>
      <c r="D40" s="66"/>
      <c r="E40" s="66"/>
      <c r="F40" s="66"/>
      <c r="G40" s="66"/>
      <c r="H40" s="66"/>
      <c r="I40" s="6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15" zoomScale="25" zoomScaleNormal="25" workbookViewId="0">
      <selection activeCell="M100" sqref="M100"/>
    </sheetView>
  </sheetViews>
  <sheetFormatPr defaultRowHeight="13.2" x14ac:dyDescent="0.25"/>
  <cols>
    <col min="5" max="5" width="11.5546875" customWidth="1"/>
    <col min="7" max="7" width="13.33203125" customWidth="1"/>
    <col min="12" max="12" width="58.5546875" customWidth="1"/>
    <col min="13" max="13" width="8.88671875" customWidth="1"/>
    <col min="15" max="15" width="13.7773437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+Origine!B9</f>
        <v>45693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",Origine!D465)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81</v>
      </c>
      <c r="AC10" s="44">
        <f>VLOOKUP(AB10,R11:S23,2,FALSE)</f>
        <v>0.5</v>
      </c>
      <c r="AD10" s="44">
        <f>AC10+S12</f>
        <v>0.54166666666666663</v>
      </c>
      <c r="AE10" s="45">
        <f>HOUR(AC10)</f>
        <v>12</v>
      </c>
      <c r="AF10" s="45">
        <f>HOUR(AD10)</f>
        <v>13</v>
      </c>
      <c r="AG10" s="45" t="s">
        <v>28</v>
      </c>
      <c r="AH10" s="45">
        <f>MAX(V11:V23)</f>
        <v>212</v>
      </c>
      <c r="AI10" s="44">
        <f>VLOOKUP(AH10,V11:W23,2,FALSE)</f>
        <v>0.5</v>
      </c>
      <c r="AJ10" s="44">
        <f>AI10+W12</f>
        <v>0.54166666666666663</v>
      </c>
      <c r="AK10" s="45">
        <f>HOUR(AI10)</f>
        <v>12</v>
      </c>
      <c r="AL10" s="45">
        <f>HOUR(AJ10)</f>
        <v>13</v>
      </c>
    </row>
    <row r="11" spans="1:38" ht="25.8" thickBot="1" x14ac:dyDescent="0.3">
      <c r="A11" s="98"/>
      <c r="C11" s="100" t="s">
        <v>4</v>
      </c>
      <c r="D11" s="101"/>
      <c r="E11" s="21">
        <f>Origine!H9</f>
        <v>0</v>
      </c>
      <c r="F11" s="21">
        <f>Origine!I9</f>
        <v>0</v>
      </c>
      <c r="G11" s="22">
        <f>SUM(E11:F11)</f>
        <v>0</v>
      </c>
      <c r="H11" s="17"/>
      <c r="I11" s="102"/>
      <c r="J11" s="16"/>
      <c r="K11" s="100" t="s">
        <v>4</v>
      </c>
      <c r="L11" s="101"/>
      <c r="M11" s="21">
        <f>Origine!H465</f>
        <v>0</v>
      </c>
      <c r="N11" s="21">
        <f>Origine!I465</f>
        <v>0</v>
      </c>
      <c r="O11" s="22">
        <f>SUM(M11:N11)</f>
        <v>0</v>
      </c>
      <c r="Q11" s="9"/>
      <c r="R11" s="49">
        <f>G11</f>
        <v>0</v>
      </c>
      <c r="S11" s="44">
        <v>0</v>
      </c>
      <c r="T11" s="49">
        <f>E11</f>
        <v>0</v>
      </c>
      <c r="U11" s="49">
        <f>F11</f>
        <v>0</v>
      </c>
      <c r="V11" s="49">
        <f>O11</f>
        <v>0</v>
      </c>
      <c r="W11" s="44">
        <v>0</v>
      </c>
      <c r="X11" s="49">
        <f>M11</f>
        <v>0</v>
      </c>
      <c r="Y11" s="49">
        <f>N11</f>
        <v>0</v>
      </c>
      <c r="Z11" s="6"/>
      <c r="AA11" s="45" t="s">
        <v>29</v>
      </c>
      <c r="AB11" s="45">
        <f>VLOOKUP($AC$10,$S$11:$U$34,2,FALSE)</f>
        <v>75</v>
      </c>
      <c r="AC11" s="45">
        <f>VLOOKUP($AC$10,$S$11:$U$34,3,FALSE)</f>
        <v>6</v>
      </c>
      <c r="AD11" s="45"/>
      <c r="AE11" s="45"/>
      <c r="AF11" s="45"/>
      <c r="AG11" s="45" t="s">
        <v>29</v>
      </c>
      <c r="AH11" s="45">
        <f>VLOOKUP($AI$10,$W$11:$Y$34,2,FALSE)</f>
        <v>204</v>
      </c>
      <c r="AI11" s="45">
        <f>VLOOKUP($AI$10,$W$11:$Y$34,3,FALSE)</f>
        <v>8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3">
        <f>Origine!H10</f>
        <v>0</v>
      </c>
      <c r="F12" s="24">
        <f>Origine!I10</f>
        <v>0</v>
      </c>
      <c r="G12" s="25">
        <f t="shared" ref="G12:G34" si="0">SUM(E12:F12)</f>
        <v>0</v>
      </c>
      <c r="H12" s="17"/>
      <c r="I12" s="103"/>
      <c r="J12" s="16"/>
      <c r="K12" s="81" t="s">
        <v>5</v>
      </c>
      <c r="L12" s="82"/>
      <c r="M12" s="21">
        <f>Origine!H466</f>
        <v>0</v>
      </c>
      <c r="N12" s="21">
        <f>Origine!I466</f>
        <v>0</v>
      </c>
      <c r="O12" s="25">
        <f t="shared" ref="O12:O34" si="1">SUM(M12:N12)</f>
        <v>0</v>
      </c>
      <c r="Q12" s="9"/>
      <c r="R12" s="49">
        <f t="shared" ref="R12:R34" si="2">G12</f>
        <v>0</v>
      </c>
      <c r="S12" s="44">
        <v>4.1666666666666664E-2</v>
      </c>
      <c r="T12" s="49">
        <f t="shared" ref="T12:T34" si="3">E12</f>
        <v>0</v>
      </c>
      <c r="U12" s="49">
        <f t="shared" ref="U12:U34" si="4">F12</f>
        <v>0</v>
      </c>
      <c r="V12" s="49">
        <f t="shared" ref="V12:V34" si="5">O12</f>
        <v>0</v>
      </c>
      <c r="W12" s="44">
        <v>4.1666666666666664E-2</v>
      </c>
      <c r="X12" s="49">
        <f t="shared" ref="X12:X34" si="6">M12</f>
        <v>0</v>
      </c>
      <c r="Y12" s="49">
        <f t="shared" ref="Y12:Y34" si="7">N12</f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3">
        <f>Origine!H11</f>
        <v>0</v>
      </c>
      <c r="F13" s="24">
        <f>Origine!I11</f>
        <v>0</v>
      </c>
      <c r="G13" s="25">
        <f t="shared" si="0"/>
        <v>0</v>
      </c>
      <c r="H13" s="17"/>
      <c r="I13" s="103"/>
      <c r="J13" s="16"/>
      <c r="K13" s="81" t="s">
        <v>6</v>
      </c>
      <c r="L13" s="82"/>
      <c r="M13" s="21">
        <f>Origine!H467</f>
        <v>0</v>
      </c>
      <c r="N13" s="21">
        <f>Origine!I467</f>
        <v>0</v>
      </c>
      <c r="O13" s="25">
        <f t="shared" si="1"/>
        <v>0</v>
      </c>
      <c r="Q13" s="9"/>
      <c r="R13" s="49">
        <f t="shared" si="2"/>
        <v>0</v>
      </c>
      <c r="S13" s="44">
        <v>8.3333333333333329E-2</v>
      </c>
      <c r="T13" s="49">
        <f t="shared" si="3"/>
        <v>0</v>
      </c>
      <c r="U13" s="49">
        <f t="shared" si="4"/>
        <v>0</v>
      </c>
      <c r="V13" s="49">
        <f t="shared" si="5"/>
        <v>0</v>
      </c>
      <c r="W13" s="44">
        <v>8.3333333333333329E-2</v>
      </c>
      <c r="X13" s="49">
        <f t="shared" si="6"/>
        <v>0</v>
      </c>
      <c r="Y13" s="49">
        <f t="shared" si="7"/>
        <v>0</v>
      </c>
      <c r="Z13" s="6"/>
      <c r="AA13" s="45" t="s">
        <v>30</v>
      </c>
      <c r="AB13" s="45">
        <f>MAX(R24:R34)</f>
        <v>69</v>
      </c>
      <c r="AC13" s="44">
        <f>VLOOKUP(AB13,R24:S34,2,FALSE)</f>
        <v>0.66666666666666696</v>
      </c>
      <c r="AD13" s="44">
        <f>AC13+S12</f>
        <v>0.70833333333333359</v>
      </c>
      <c r="AE13" s="45">
        <f>HOUR(AC13)</f>
        <v>16</v>
      </c>
      <c r="AF13" s="45">
        <f>HOUR(AD13)</f>
        <v>17</v>
      </c>
      <c r="AG13" s="45" t="s">
        <v>30</v>
      </c>
      <c r="AH13" s="45">
        <f>MAX(V24:V34)</f>
        <v>137</v>
      </c>
      <c r="AI13" s="44">
        <f>VLOOKUP(AH13,V24:W34,2,FALSE)</f>
        <v>0.54166666666666696</v>
      </c>
      <c r="AJ13" s="44">
        <f>AI13+W12</f>
        <v>0.58333333333333359</v>
      </c>
      <c r="AK13" s="45">
        <f>HOUR(AI13)</f>
        <v>13</v>
      </c>
      <c r="AL13" s="45">
        <f>HOUR(AJ13)</f>
        <v>14</v>
      </c>
    </row>
    <row r="14" spans="1:38" ht="25.8" thickBot="1" x14ac:dyDescent="0.3">
      <c r="A14" s="99"/>
      <c r="C14" s="81" t="s">
        <v>7</v>
      </c>
      <c r="D14" s="82"/>
      <c r="E14" s="23">
        <f>Origine!H12</f>
        <v>0</v>
      </c>
      <c r="F14" s="24">
        <f>Origine!I12</f>
        <v>0</v>
      </c>
      <c r="G14" s="25">
        <f t="shared" si="0"/>
        <v>0</v>
      </c>
      <c r="H14" s="17"/>
      <c r="I14" s="103"/>
      <c r="J14" s="16"/>
      <c r="K14" s="81" t="s">
        <v>7</v>
      </c>
      <c r="L14" s="82"/>
      <c r="M14" s="21">
        <f>Origine!H468</f>
        <v>0</v>
      </c>
      <c r="N14" s="21">
        <f>Origine!I468</f>
        <v>0</v>
      </c>
      <c r="O14" s="25">
        <f t="shared" si="1"/>
        <v>0</v>
      </c>
      <c r="Q14" s="9"/>
      <c r="R14" s="49">
        <f t="shared" si="2"/>
        <v>0</v>
      </c>
      <c r="S14" s="44">
        <v>0.125</v>
      </c>
      <c r="T14" s="49">
        <f t="shared" si="3"/>
        <v>0</v>
      </c>
      <c r="U14" s="49">
        <f t="shared" si="4"/>
        <v>0</v>
      </c>
      <c r="V14" s="49">
        <f t="shared" si="5"/>
        <v>0</v>
      </c>
      <c r="W14" s="44">
        <v>0.125</v>
      </c>
      <c r="X14" s="49">
        <f t="shared" si="6"/>
        <v>0</v>
      </c>
      <c r="Y14" s="49">
        <f t="shared" si="7"/>
        <v>0</v>
      </c>
      <c r="Z14" s="6"/>
      <c r="AA14" s="45" t="s">
        <v>29</v>
      </c>
      <c r="AB14" s="45">
        <f>VLOOKUP($AC$13,$S$11:$U$34,2,FALSE)</f>
        <v>64</v>
      </c>
      <c r="AC14" s="45">
        <f>VLOOKUP($AC$13,$S$11:$U$34,3,FALSE)</f>
        <v>5</v>
      </c>
      <c r="AD14" s="45"/>
      <c r="AE14" s="45"/>
      <c r="AF14" s="45"/>
      <c r="AG14" s="45" t="s">
        <v>29</v>
      </c>
      <c r="AH14" s="45">
        <f>VLOOKUP($AI$13,$W$11:$Y$34,2,FALSE)</f>
        <v>131</v>
      </c>
      <c r="AI14" s="45">
        <f>VLOOKUP($AI$13,$W$11:$Y$34,3,FALSE)</f>
        <v>6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3">
        <f>Origine!H13</f>
        <v>0</v>
      </c>
      <c r="F15" s="24">
        <f>Origine!I13</f>
        <v>0</v>
      </c>
      <c r="G15" s="25">
        <f t="shared" si="0"/>
        <v>0</v>
      </c>
      <c r="H15" s="17"/>
      <c r="I15" s="103"/>
      <c r="J15" s="16"/>
      <c r="K15" s="81" t="s">
        <v>8</v>
      </c>
      <c r="L15" s="82"/>
      <c r="M15" s="21">
        <f>Origine!H469</f>
        <v>0</v>
      </c>
      <c r="N15" s="21">
        <f>Origine!I469</f>
        <v>0</v>
      </c>
      <c r="O15" s="25">
        <f t="shared" si="1"/>
        <v>0</v>
      </c>
      <c r="Q15" s="9"/>
      <c r="R15" s="49">
        <f t="shared" si="2"/>
        <v>0</v>
      </c>
      <c r="S15" s="44">
        <v>0.16666666666666666</v>
      </c>
      <c r="T15" s="49">
        <f t="shared" si="3"/>
        <v>0</v>
      </c>
      <c r="U15" s="49">
        <f t="shared" si="4"/>
        <v>0</v>
      </c>
      <c r="V15" s="49">
        <f t="shared" si="5"/>
        <v>0</v>
      </c>
      <c r="W15" s="44">
        <v>0.16666666666666666</v>
      </c>
      <c r="X15" s="49">
        <f t="shared" si="6"/>
        <v>0</v>
      </c>
      <c r="Y15" s="49">
        <f t="shared" si="7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3">
        <f>Origine!H14</f>
        <v>0</v>
      </c>
      <c r="F16" s="24">
        <f>Origine!I14</f>
        <v>0</v>
      </c>
      <c r="G16" s="25">
        <f t="shared" si="0"/>
        <v>0</v>
      </c>
      <c r="H16" s="17"/>
      <c r="I16" s="103"/>
      <c r="J16" s="16"/>
      <c r="K16" s="81" t="s">
        <v>9</v>
      </c>
      <c r="L16" s="82"/>
      <c r="M16" s="21">
        <f>Origine!H470</f>
        <v>0</v>
      </c>
      <c r="N16" s="21">
        <f>Origine!I470</f>
        <v>0</v>
      </c>
      <c r="O16" s="25">
        <f t="shared" si="1"/>
        <v>0</v>
      </c>
      <c r="Q16" s="9"/>
      <c r="R16" s="49">
        <f t="shared" si="2"/>
        <v>0</v>
      </c>
      <c r="S16" s="44">
        <v>0.20833333333333301</v>
      </c>
      <c r="T16" s="49">
        <f t="shared" si="3"/>
        <v>0</v>
      </c>
      <c r="U16" s="49">
        <f t="shared" si="4"/>
        <v>0</v>
      </c>
      <c r="V16" s="49">
        <f t="shared" si="5"/>
        <v>0</v>
      </c>
      <c r="W16" s="44">
        <v>0.20833333333333301</v>
      </c>
      <c r="X16" s="49">
        <f t="shared" si="6"/>
        <v>0</v>
      </c>
      <c r="Y16" s="49">
        <f t="shared" si="7"/>
        <v>0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3">
        <f>Origine!H15</f>
        <v>0</v>
      </c>
      <c r="F17" s="24">
        <f>Origine!I15</f>
        <v>0</v>
      </c>
      <c r="G17" s="25">
        <f t="shared" si="0"/>
        <v>0</v>
      </c>
      <c r="H17" s="17"/>
      <c r="I17" s="103"/>
      <c r="J17" s="16"/>
      <c r="K17" s="81" t="s">
        <v>10</v>
      </c>
      <c r="L17" s="82"/>
      <c r="M17" s="21">
        <f>Origine!H471</f>
        <v>0</v>
      </c>
      <c r="N17" s="21">
        <f>Origine!I471</f>
        <v>0</v>
      </c>
      <c r="O17" s="25">
        <f t="shared" si="1"/>
        <v>0</v>
      </c>
      <c r="Q17" s="9"/>
      <c r="R17" s="49">
        <f t="shared" si="2"/>
        <v>0</v>
      </c>
      <c r="S17" s="44">
        <v>0.25</v>
      </c>
      <c r="T17" s="49">
        <f t="shared" si="3"/>
        <v>0</v>
      </c>
      <c r="U17" s="49">
        <f t="shared" si="4"/>
        <v>0</v>
      </c>
      <c r="V17" s="49">
        <f t="shared" si="5"/>
        <v>0</v>
      </c>
      <c r="W17" s="44">
        <v>0.25</v>
      </c>
      <c r="X17" s="49">
        <f t="shared" si="6"/>
        <v>0</v>
      </c>
      <c r="Y17" s="49">
        <f t="shared" si="7"/>
        <v>0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3">
        <f>Origine!H16</f>
        <v>0</v>
      </c>
      <c r="F18" s="24">
        <f>Origine!I16</f>
        <v>0</v>
      </c>
      <c r="G18" s="25">
        <f t="shared" si="0"/>
        <v>0</v>
      </c>
      <c r="H18" s="17"/>
      <c r="I18" s="26"/>
      <c r="J18" s="16"/>
      <c r="K18" s="81" t="s">
        <v>11</v>
      </c>
      <c r="L18" s="82"/>
      <c r="M18" s="21">
        <f>Origine!H472</f>
        <v>0</v>
      </c>
      <c r="N18" s="21">
        <f>Origine!I472</f>
        <v>0</v>
      </c>
      <c r="O18" s="25">
        <f t="shared" si="1"/>
        <v>0</v>
      </c>
      <c r="Q18" s="9"/>
      <c r="R18" s="49">
        <f t="shared" si="2"/>
        <v>0</v>
      </c>
      <c r="S18" s="44">
        <v>0.29166666666666702</v>
      </c>
      <c r="T18" s="49">
        <f t="shared" si="3"/>
        <v>0</v>
      </c>
      <c r="U18" s="49">
        <f t="shared" si="4"/>
        <v>0</v>
      </c>
      <c r="V18" s="49">
        <f t="shared" si="5"/>
        <v>0</v>
      </c>
      <c r="W18" s="44">
        <v>0.29166666666666702</v>
      </c>
      <c r="X18" s="49">
        <f t="shared" si="6"/>
        <v>0</v>
      </c>
      <c r="Y18" s="49">
        <f t="shared" si="7"/>
        <v>0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3">
        <f>Origine!H17</f>
        <v>0</v>
      </c>
      <c r="F19" s="24">
        <f>Origine!I17</f>
        <v>0</v>
      </c>
      <c r="G19" s="25">
        <f t="shared" si="0"/>
        <v>0</v>
      </c>
      <c r="H19" s="17"/>
      <c r="I19" s="26"/>
      <c r="J19" s="16"/>
      <c r="K19" s="81" t="s">
        <v>12</v>
      </c>
      <c r="L19" s="82"/>
      <c r="M19" s="21">
        <f>Origine!H473</f>
        <v>0</v>
      </c>
      <c r="N19" s="21">
        <f>Origine!I473</f>
        <v>0</v>
      </c>
      <c r="O19" s="25">
        <f t="shared" si="1"/>
        <v>0</v>
      </c>
      <c r="Q19" s="9"/>
      <c r="R19" s="49">
        <f t="shared" si="2"/>
        <v>0</v>
      </c>
      <c r="S19" s="44">
        <v>0.33333333333333298</v>
      </c>
      <c r="T19" s="49">
        <f t="shared" si="3"/>
        <v>0</v>
      </c>
      <c r="U19" s="49">
        <f t="shared" si="4"/>
        <v>0</v>
      </c>
      <c r="V19" s="49">
        <f t="shared" si="5"/>
        <v>0</v>
      </c>
      <c r="W19" s="44">
        <v>0.33333333333333298</v>
      </c>
      <c r="X19" s="49">
        <f t="shared" si="6"/>
        <v>0</v>
      </c>
      <c r="Y19" s="49">
        <f t="shared" si="7"/>
        <v>0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3">
        <f>Origine!H18</f>
        <v>33</v>
      </c>
      <c r="F20" s="24">
        <f>Origine!I18</f>
        <v>4</v>
      </c>
      <c r="G20" s="25">
        <f t="shared" si="0"/>
        <v>37</v>
      </c>
      <c r="H20" s="17"/>
      <c r="I20" s="26"/>
      <c r="J20" s="16"/>
      <c r="K20" s="81" t="s">
        <v>13</v>
      </c>
      <c r="L20" s="82"/>
      <c r="M20" s="21">
        <f>Origine!H474</f>
        <v>29</v>
      </c>
      <c r="N20" s="21">
        <f>Origine!I474</f>
        <v>2</v>
      </c>
      <c r="O20" s="25">
        <f t="shared" si="1"/>
        <v>31</v>
      </c>
      <c r="Q20" s="9"/>
      <c r="R20" s="49">
        <f t="shared" si="2"/>
        <v>37</v>
      </c>
      <c r="S20" s="44">
        <v>0.375</v>
      </c>
      <c r="T20" s="49">
        <f t="shared" si="3"/>
        <v>33</v>
      </c>
      <c r="U20" s="49">
        <f t="shared" si="4"/>
        <v>4</v>
      </c>
      <c r="V20" s="49">
        <f t="shared" si="5"/>
        <v>31</v>
      </c>
      <c r="W20" s="44">
        <v>0.375</v>
      </c>
      <c r="X20" s="49">
        <f t="shared" si="6"/>
        <v>29</v>
      </c>
      <c r="Y20" s="49">
        <f t="shared" si="7"/>
        <v>2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3">
        <f>Origine!H19</f>
        <v>52</v>
      </c>
      <c r="F21" s="24">
        <f>Origine!I19</f>
        <v>3</v>
      </c>
      <c r="G21" s="25">
        <f t="shared" si="0"/>
        <v>55</v>
      </c>
      <c r="H21" s="17"/>
      <c r="I21" s="26"/>
      <c r="J21" s="16"/>
      <c r="K21" s="81" t="s">
        <v>14</v>
      </c>
      <c r="L21" s="82"/>
      <c r="M21" s="21">
        <f>Origine!H475</f>
        <v>15</v>
      </c>
      <c r="N21" s="21">
        <f>Origine!I475</f>
        <v>3</v>
      </c>
      <c r="O21" s="25">
        <f t="shared" si="1"/>
        <v>18</v>
      </c>
      <c r="Q21" s="9"/>
      <c r="R21" s="49">
        <f t="shared" si="2"/>
        <v>55</v>
      </c>
      <c r="S21" s="44">
        <v>0.41666666666666702</v>
      </c>
      <c r="T21" s="49">
        <f t="shared" si="3"/>
        <v>52</v>
      </c>
      <c r="U21" s="49">
        <f t="shared" si="4"/>
        <v>3</v>
      </c>
      <c r="V21" s="49">
        <f t="shared" si="5"/>
        <v>18</v>
      </c>
      <c r="W21" s="44">
        <v>0.41666666666666702</v>
      </c>
      <c r="X21" s="49">
        <f t="shared" si="6"/>
        <v>15</v>
      </c>
      <c r="Y21" s="49">
        <f t="shared" si="7"/>
        <v>3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3">
        <f>Origine!H20</f>
        <v>52</v>
      </c>
      <c r="F22" s="24">
        <f>Origine!I20</f>
        <v>10</v>
      </c>
      <c r="G22" s="25">
        <f t="shared" si="0"/>
        <v>62</v>
      </c>
      <c r="H22" s="17"/>
      <c r="I22" s="26"/>
      <c r="J22" s="16"/>
      <c r="K22" s="81" t="s">
        <v>15</v>
      </c>
      <c r="L22" s="82"/>
      <c r="M22" s="21">
        <f>Origine!H476</f>
        <v>44</v>
      </c>
      <c r="N22" s="21">
        <f>Origine!I476</f>
        <v>5</v>
      </c>
      <c r="O22" s="25">
        <f t="shared" si="1"/>
        <v>49</v>
      </c>
      <c r="Q22" s="9"/>
      <c r="R22" s="49">
        <f t="shared" si="2"/>
        <v>62</v>
      </c>
      <c r="S22" s="44">
        <v>0.45833333333333298</v>
      </c>
      <c r="T22" s="49">
        <f t="shared" si="3"/>
        <v>52</v>
      </c>
      <c r="U22" s="49">
        <f t="shared" si="4"/>
        <v>10</v>
      </c>
      <c r="V22" s="49">
        <f t="shared" si="5"/>
        <v>49</v>
      </c>
      <c r="W22" s="44">
        <v>0.45833333333333298</v>
      </c>
      <c r="X22" s="49">
        <f t="shared" si="6"/>
        <v>44</v>
      </c>
      <c r="Y22" s="49">
        <f t="shared" si="7"/>
        <v>5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25.8" thickBot="1" x14ac:dyDescent="0.3">
      <c r="A23" s="12"/>
      <c r="C23" s="81" t="s">
        <v>16</v>
      </c>
      <c r="D23" s="82"/>
      <c r="E23" s="23">
        <f>Origine!H21</f>
        <v>75</v>
      </c>
      <c r="F23" s="24">
        <f>Origine!I21</f>
        <v>6</v>
      </c>
      <c r="G23" s="25">
        <f t="shared" si="0"/>
        <v>81</v>
      </c>
      <c r="H23" s="17"/>
      <c r="I23" s="26"/>
      <c r="J23" s="16"/>
      <c r="K23" s="81" t="s">
        <v>16</v>
      </c>
      <c r="L23" s="82"/>
      <c r="M23" s="21">
        <f>Origine!H477</f>
        <v>204</v>
      </c>
      <c r="N23" s="21">
        <f>Origine!I477</f>
        <v>8</v>
      </c>
      <c r="O23" s="25">
        <f t="shared" si="1"/>
        <v>212</v>
      </c>
      <c r="Q23" s="9"/>
      <c r="R23" s="49">
        <f t="shared" si="2"/>
        <v>81</v>
      </c>
      <c r="S23" s="44">
        <v>0.5</v>
      </c>
      <c r="T23" s="49">
        <f t="shared" si="3"/>
        <v>75</v>
      </c>
      <c r="U23" s="49">
        <f t="shared" si="4"/>
        <v>6</v>
      </c>
      <c r="V23" s="49">
        <f t="shared" si="5"/>
        <v>212</v>
      </c>
      <c r="W23" s="44">
        <v>0.5</v>
      </c>
      <c r="X23" s="49">
        <f t="shared" si="6"/>
        <v>204</v>
      </c>
      <c r="Y23" s="49">
        <f t="shared" si="7"/>
        <v>8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3">
        <f>Origine!H22</f>
        <v>57</v>
      </c>
      <c r="F24" s="24">
        <f>Origine!I22</f>
        <v>8</v>
      </c>
      <c r="G24" s="25">
        <f t="shared" si="0"/>
        <v>65</v>
      </c>
      <c r="H24" s="17"/>
      <c r="I24" s="26"/>
      <c r="J24" s="16"/>
      <c r="K24" s="81" t="s">
        <v>17</v>
      </c>
      <c r="L24" s="82"/>
      <c r="M24" s="21">
        <f>Origine!H478</f>
        <v>131</v>
      </c>
      <c r="N24" s="21">
        <f>Origine!I478</f>
        <v>6</v>
      </c>
      <c r="O24" s="25">
        <f t="shared" si="1"/>
        <v>137</v>
      </c>
      <c r="Q24" s="9"/>
      <c r="R24" s="49">
        <f t="shared" si="2"/>
        <v>65</v>
      </c>
      <c r="S24" s="44">
        <v>0.54166666666666696</v>
      </c>
      <c r="T24" s="49">
        <f t="shared" si="3"/>
        <v>57</v>
      </c>
      <c r="U24" s="49">
        <f t="shared" si="4"/>
        <v>8</v>
      </c>
      <c r="V24" s="49">
        <f t="shared" si="5"/>
        <v>137</v>
      </c>
      <c r="W24" s="44">
        <v>0.54166666666666696</v>
      </c>
      <c r="X24" s="49">
        <f t="shared" si="6"/>
        <v>131</v>
      </c>
      <c r="Y24" s="49">
        <f t="shared" si="7"/>
        <v>6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3">
        <f>Origine!H23</f>
        <v>52</v>
      </c>
      <c r="F25" s="24">
        <f>Origine!I23</f>
        <v>6</v>
      </c>
      <c r="G25" s="25">
        <f t="shared" si="0"/>
        <v>58</v>
      </c>
      <c r="H25" s="17"/>
      <c r="I25" s="26"/>
      <c r="J25" s="16"/>
      <c r="K25" s="81" t="s">
        <v>18</v>
      </c>
      <c r="L25" s="82"/>
      <c r="M25" s="21">
        <f>Origine!H479</f>
        <v>29</v>
      </c>
      <c r="N25" s="21">
        <f>Origine!I479</f>
        <v>5</v>
      </c>
      <c r="O25" s="25">
        <f t="shared" si="1"/>
        <v>34</v>
      </c>
      <c r="Q25" s="9"/>
      <c r="R25" s="49">
        <f t="shared" si="2"/>
        <v>58</v>
      </c>
      <c r="S25" s="44">
        <v>0.58333333333333304</v>
      </c>
      <c r="T25" s="49">
        <f t="shared" si="3"/>
        <v>52</v>
      </c>
      <c r="U25" s="49">
        <f t="shared" si="4"/>
        <v>6</v>
      </c>
      <c r="V25" s="49">
        <f t="shared" si="5"/>
        <v>34</v>
      </c>
      <c r="W25" s="44">
        <v>0.58333333333333304</v>
      </c>
      <c r="X25" s="49">
        <f t="shared" si="6"/>
        <v>29</v>
      </c>
      <c r="Y25" s="49">
        <f t="shared" si="7"/>
        <v>5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3">
        <f>Origine!H24</f>
        <v>56</v>
      </c>
      <c r="F26" s="24">
        <f>Origine!I24</f>
        <v>6</v>
      </c>
      <c r="G26" s="25">
        <f t="shared" si="0"/>
        <v>62</v>
      </c>
      <c r="H26" s="17"/>
      <c r="I26" s="26"/>
      <c r="J26" s="16"/>
      <c r="K26" s="81" t="s">
        <v>19</v>
      </c>
      <c r="L26" s="82"/>
      <c r="M26" s="21">
        <f>Origine!H480</f>
        <v>73</v>
      </c>
      <c r="N26" s="21">
        <f>Origine!I480</f>
        <v>2</v>
      </c>
      <c r="O26" s="25">
        <f t="shared" si="1"/>
        <v>75</v>
      </c>
      <c r="Q26" s="9"/>
      <c r="R26" s="49">
        <f t="shared" si="2"/>
        <v>62</v>
      </c>
      <c r="S26" s="44">
        <v>0.625</v>
      </c>
      <c r="T26" s="49">
        <f t="shared" si="3"/>
        <v>56</v>
      </c>
      <c r="U26" s="49">
        <f t="shared" si="4"/>
        <v>6</v>
      </c>
      <c r="V26" s="49">
        <f t="shared" si="5"/>
        <v>75</v>
      </c>
      <c r="W26" s="44">
        <v>0.625</v>
      </c>
      <c r="X26" s="49">
        <f t="shared" si="6"/>
        <v>73</v>
      </c>
      <c r="Y26" s="49">
        <f t="shared" si="7"/>
        <v>2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3">
        <f>Origine!H25</f>
        <v>64</v>
      </c>
      <c r="F27" s="24">
        <f>Origine!I25</f>
        <v>5</v>
      </c>
      <c r="G27" s="25">
        <f t="shared" si="0"/>
        <v>69</v>
      </c>
      <c r="H27" s="17"/>
      <c r="I27" s="26"/>
      <c r="J27" s="16"/>
      <c r="K27" s="81" t="s">
        <v>20</v>
      </c>
      <c r="L27" s="82"/>
      <c r="M27" s="21">
        <f>Origine!H481</f>
        <v>58</v>
      </c>
      <c r="N27" s="21">
        <f>Origine!I481</f>
        <v>3</v>
      </c>
      <c r="O27" s="25">
        <f t="shared" si="1"/>
        <v>61</v>
      </c>
      <c r="Q27" s="9"/>
      <c r="R27" s="49">
        <f t="shared" si="2"/>
        <v>69</v>
      </c>
      <c r="S27" s="44">
        <v>0.66666666666666696</v>
      </c>
      <c r="T27" s="49">
        <f t="shared" si="3"/>
        <v>64</v>
      </c>
      <c r="U27" s="49">
        <f t="shared" si="4"/>
        <v>5</v>
      </c>
      <c r="V27" s="49">
        <f t="shared" si="5"/>
        <v>61</v>
      </c>
      <c r="W27" s="44">
        <v>0.66666666666666696</v>
      </c>
      <c r="X27" s="49">
        <f t="shared" si="6"/>
        <v>58</v>
      </c>
      <c r="Y27" s="49">
        <f t="shared" si="7"/>
        <v>3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3">
        <f>Origine!H26</f>
        <v>47</v>
      </c>
      <c r="F28" s="24">
        <f>Origine!I26</f>
        <v>4</v>
      </c>
      <c r="G28" s="25">
        <f t="shared" si="0"/>
        <v>51</v>
      </c>
      <c r="H28" s="17"/>
      <c r="I28" s="26"/>
      <c r="J28" s="16"/>
      <c r="K28" s="81" t="s">
        <v>21</v>
      </c>
      <c r="L28" s="82"/>
      <c r="M28" s="21">
        <f>Origine!H482</f>
        <v>102</v>
      </c>
      <c r="N28" s="21">
        <f>Origine!I482</f>
        <v>4</v>
      </c>
      <c r="O28" s="25">
        <f t="shared" si="1"/>
        <v>106</v>
      </c>
      <c r="Q28" s="9"/>
      <c r="R28" s="49">
        <f t="shared" si="2"/>
        <v>51</v>
      </c>
      <c r="S28" s="44">
        <v>0.70833333333333304</v>
      </c>
      <c r="T28" s="49">
        <f t="shared" si="3"/>
        <v>47</v>
      </c>
      <c r="U28" s="49">
        <f t="shared" si="4"/>
        <v>4</v>
      </c>
      <c r="V28" s="49">
        <f t="shared" si="5"/>
        <v>106</v>
      </c>
      <c r="W28" s="44">
        <v>0.70833333333333304</v>
      </c>
      <c r="X28" s="49">
        <f t="shared" si="6"/>
        <v>102</v>
      </c>
      <c r="Y28" s="49">
        <f t="shared" si="7"/>
        <v>4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3">
        <f>Origine!H27</f>
        <v>35</v>
      </c>
      <c r="F29" s="24">
        <f>Origine!I27</f>
        <v>4</v>
      </c>
      <c r="G29" s="25">
        <f t="shared" si="0"/>
        <v>39</v>
      </c>
      <c r="H29" s="17"/>
      <c r="I29" s="26"/>
      <c r="J29" s="16"/>
      <c r="K29" s="81" t="s">
        <v>22</v>
      </c>
      <c r="L29" s="82"/>
      <c r="M29" s="21">
        <f>Origine!H483</f>
        <v>73</v>
      </c>
      <c r="N29" s="21">
        <f>Origine!I483</f>
        <v>8</v>
      </c>
      <c r="O29" s="25">
        <f>SUM(M29:N29)</f>
        <v>81</v>
      </c>
      <c r="Q29" s="9"/>
      <c r="R29" s="49">
        <f t="shared" si="2"/>
        <v>39</v>
      </c>
      <c r="S29" s="44">
        <v>0.75</v>
      </c>
      <c r="T29" s="49">
        <f t="shared" si="3"/>
        <v>35</v>
      </c>
      <c r="U29" s="49">
        <f t="shared" si="4"/>
        <v>4</v>
      </c>
      <c r="V29" s="49">
        <f t="shared" si="5"/>
        <v>81</v>
      </c>
      <c r="W29" s="44">
        <v>0.75</v>
      </c>
      <c r="X29" s="49">
        <f t="shared" si="6"/>
        <v>73</v>
      </c>
      <c r="Y29" s="49">
        <f t="shared" si="7"/>
        <v>8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3">
        <f>Origine!H28</f>
        <v>22</v>
      </c>
      <c r="F30" s="24">
        <f>Origine!I28</f>
        <v>4</v>
      </c>
      <c r="G30" s="25">
        <f t="shared" si="0"/>
        <v>26</v>
      </c>
      <c r="H30" s="17"/>
      <c r="I30" s="103"/>
      <c r="J30" s="16"/>
      <c r="K30" s="81" t="s">
        <v>23</v>
      </c>
      <c r="L30" s="82"/>
      <c r="M30" s="21">
        <f>Origine!H484</f>
        <v>29</v>
      </c>
      <c r="N30" s="21">
        <f>Origine!I484</f>
        <v>4</v>
      </c>
      <c r="O30" s="25">
        <f t="shared" si="1"/>
        <v>33</v>
      </c>
      <c r="Q30" s="9"/>
      <c r="R30" s="49">
        <f t="shared" si="2"/>
        <v>26</v>
      </c>
      <c r="S30" s="44">
        <v>0.79166666666666696</v>
      </c>
      <c r="T30" s="49">
        <f t="shared" si="3"/>
        <v>22</v>
      </c>
      <c r="U30" s="49">
        <f t="shared" si="4"/>
        <v>4</v>
      </c>
      <c r="V30" s="49">
        <f t="shared" si="5"/>
        <v>33</v>
      </c>
      <c r="W30" s="44">
        <v>0.79166666666666696</v>
      </c>
      <c r="X30" s="49">
        <f t="shared" si="6"/>
        <v>29</v>
      </c>
      <c r="Y30" s="49">
        <f t="shared" si="7"/>
        <v>4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3">
        <f>Origine!H29</f>
        <v>10</v>
      </c>
      <c r="F31" s="24">
        <f>Origine!I29</f>
        <v>2</v>
      </c>
      <c r="G31" s="25">
        <f t="shared" si="0"/>
        <v>12</v>
      </c>
      <c r="H31" s="17"/>
      <c r="I31" s="103"/>
      <c r="J31" s="16"/>
      <c r="K31" s="81" t="s">
        <v>24</v>
      </c>
      <c r="L31" s="82"/>
      <c r="M31" s="21">
        <f>Origine!H485</f>
        <v>0</v>
      </c>
      <c r="N31" s="21">
        <f>Origine!I485</f>
        <v>4</v>
      </c>
      <c r="O31" s="25">
        <f t="shared" si="1"/>
        <v>4</v>
      </c>
      <c r="Q31" s="9"/>
      <c r="R31" s="49">
        <f t="shared" si="2"/>
        <v>12</v>
      </c>
      <c r="S31" s="44">
        <v>0.83333333333333304</v>
      </c>
      <c r="T31" s="49">
        <f t="shared" si="3"/>
        <v>10</v>
      </c>
      <c r="U31" s="49">
        <f t="shared" si="4"/>
        <v>2</v>
      </c>
      <c r="V31" s="49">
        <f t="shared" si="5"/>
        <v>4</v>
      </c>
      <c r="W31" s="44">
        <v>0.83333333333333304</v>
      </c>
      <c r="X31" s="49">
        <f t="shared" si="6"/>
        <v>0</v>
      </c>
      <c r="Y31" s="49">
        <f t="shared" si="7"/>
        <v>4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3">
        <f>Origine!H30</f>
        <v>11</v>
      </c>
      <c r="F32" s="24">
        <f>Origine!I30</f>
        <v>2</v>
      </c>
      <c r="G32" s="25">
        <f t="shared" si="0"/>
        <v>13</v>
      </c>
      <c r="H32" s="17"/>
      <c r="I32" s="103"/>
      <c r="J32" s="16"/>
      <c r="K32" s="81" t="s">
        <v>25</v>
      </c>
      <c r="L32" s="82"/>
      <c r="M32" s="21">
        <f>Origine!H486</f>
        <v>15</v>
      </c>
      <c r="N32" s="21">
        <f>Origine!I486</f>
        <v>2</v>
      </c>
      <c r="O32" s="25">
        <f t="shared" si="1"/>
        <v>17</v>
      </c>
      <c r="Q32" s="9"/>
      <c r="R32" s="49">
        <f t="shared" si="2"/>
        <v>13</v>
      </c>
      <c r="S32" s="44">
        <v>0.875</v>
      </c>
      <c r="T32" s="49">
        <f t="shared" si="3"/>
        <v>11</v>
      </c>
      <c r="U32" s="49">
        <f t="shared" si="4"/>
        <v>2</v>
      </c>
      <c r="V32" s="49">
        <f t="shared" si="5"/>
        <v>17</v>
      </c>
      <c r="W32" s="44">
        <v>0.875</v>
      </c>
      <c r="X32" s="49">
        <f t="shared" si="6"/>
        <v>15</v>
      </c>
      <c r="Y32" s="49">
        <f t="shared" si="7"/>
        <v>2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3">
        <f>Origine!H31</f>
        <v>3</v>
      </c>
      <c r="F33" s="24">
        <f>Origine!I31</f>
        <v>1</v>
      </c>
      <c r="G33" s="25">
        <f t="shared" si="0"/>
        <v>4</v>
      </c>
      <c r="H33" s="17"/>
      <c r="I33" s="103"/>
      <c r="J33" s="16"/>
      <c r="K33" s="81" t="s">
        <v>26</v>
      </c>
      <c r="L33" s="82"/>
      <c r="M33" s="21">
        <f>Origine!H487</f>
        <v>15</v>
      </c>
      <c r="N33" s="21">
        <f>Origine!I487</f>
        <v>1</v>
      </c>
      <c r="O33" s="25">
        <f t="shared" si="1"/>
        <v>16</v>
      </c>
      <c r="Q33" s="9"/>
      <c r="R33" s="49">
        <f t="shared" si="2"/>
        <v>4</v>
      </c>
      <c r="S33" s="44">
        <v>0.91666666666666696</v>
      </c>
      <c r="T33" s="49">
        <f t="shared" si="3"/>
        <v>3</v>
      </c>
      <c r="U33" s="49">
        <f t="shared" si="4"/>
        <v>1</v>
      </c>
      <c r="V33" s="49">
        <f t="shared" si="5"/>
        <v>16</v>
      </c>
      <c r="W33" s="44">
        <v>0.91666666666666696</v>
      </c>
      <c r="X33" s="49">
        <f t="shared" si="6"/>
        <v>15</v>
      </c>
      <c r="Y33" s="49">
        <f t="shared" si="7"/>
        <v>1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3">
        <f>Origine!H32</f>
        <v>6</v>
      </c>
      <c r="F34" s="24">
        <f>Origine!I32</f>
        <v>0</v>
      </c>
      <c r="G34" s="25">
        <f t="shared" si="0"/>
        <v>6</v>
      </c>
      <c r="H34" s="17"/>
      <c r="I34" s="103"/>
      <c r="J34" s="16"/>
      <c r="K34" s="81" t="s">
        <v>27</v>
      </c>
      <c r="L34" s="82"/>
      <c r="M34" s="21">
        <f>Origine!H488</f>
        <v>44</v>
      </c>
      <c r="N34" s="21">
        <f>Origine!I488</f>
        <v>3</v>
      </c>
      <c r="O34" s="25">
        <f t="shared" si="1"/>
        <v>47</v>
      </c>
      <c r="Q34" s="9"/>
      <c r="R34" s="49">
        <f t="shared" si="2"/>
        <v>6</v>
      </c>
      <c r="S34" s="44">
        <v>0.95833333333333304</v>
      </c>
      <c r="T34" s="49">
        <f t="shared" si="3"/>
        <v>6</v>
      </c>
      <c r="U34" s="49">
        <f t="shared" si="4"/>
        <v>0</v>
      </c>
      <c r="V34" s="49">
        <f t="shared" si="5"/>
        <v>47</v>
      </c>
      <c r="W34" s="44">
        <v>0.95833333333333304</v>
      </c>
      <c r="X34" s="49">
        <f t="shared" si="6"/>
        <v>44</v>
      </c>
      <c r="Y34" s="49">
        <f t="shared" si="7"/>
        <v>3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575</v>
      </c>
      <c r="F35" s="105">
        <f t="shared" ref="F35:G35" si="8">SUM(F11:F34)</f>
        <v>65</v>
      </c>
      <c r="G35" s="111">
        <f t="shared" si="8"/>
        <v>640</v>
      </c>
      <c r="H35" s="16"/>
      <c r="I35" s="110"/>
      <c r="J35" s="17"/>
      <c r="K35" s="73" t="s">
        <v>44</v>
      </c>
      <c r="L35" s="74"/>
      <c r="M35" s="105">
        <f t="shared" ref="M35:O35" si="9">SUM(M11:M34)</f>
        <v>861</v>
      </c>
      <c r="N35" s="105">
        <f t="shared" si="9"/>
        <v>60</v>
      </c>
      <c r="O35" s="111">
        <f t="shared" si="9"/>
        <v>921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523</v>
      </c>
      <c r="F40" s="118">
        <f>SUM(F18:F29)</f>
        <v>56</v>
      </c>
      <c r="G40" s="120">
        <f>SUM(E40:F41)</f>
        <v>579</v>
      </c>
      <c r="H40" s="16"/>
      <c r="I40" s="129"/>
      <c r="J40" s="17"/>
      <c r="K40" s="114" t="s">
        <v>45</v>
      </c>
      <c r="L40" s="115"/>
      <c r="M40" s="118">
        <f>SUM(M18:M29)</f>
        <v>758</v>
      </c>
      <c r="N40" s="118">
        <f>SUM(N18:N29)</f>
        <v>46</v>
      </c>
      <c r="O40" s="120">
        <f>SUM(M40:N41)</f>
        <v>804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52</v>
      </c>
      <c r="F42" s="127">
        <f>SUM(F11:F17,F30:F34)</f>
        <v>9</v>
      </c>
      <c r="G42" s="130">
        <f>SUM(E42:F43)</f>
        <v>61</v>
      </c>
      <c r="H42" s="16"/>
      <c r="I42" s="133"/>
      <c r="J42" s="17"/>
      <c r="K42" s="116" t="s">
        <v>46</v>
      </c>
      <c r="L42" s="117"/>
      <c r="M42" s="125">
        <f>SUM(M11:M17,M30:M34)</f>
        <v>103</v>
      </c>
      <c r="N42" s="127">
        <f>SUM(N11:N17,N30:N34)</f>
        <v>14</v>
      </c>
      <c r="O42" s="132">
        <f>SUM(M42:N43)</f>
        <v>117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575</v>
      </c>
      <c r="F44" s="134">
        <f>SUM(F40:F43)</f>
        <v>65</v>
      </c>
      <c r="G44" s="136">
        <f>SUM(E44:F45)</f>
        <v>640</v>
      </c>
      <c r="H44" s="16"/>
      <c r="I44" s="110"/>
      <c r="J44" s="17"/>
      <c r="K44" s="73" t="s">
        <v>44</v>
      </c>
      <c r="L44" s="108"/>
      <c r="M44" s="134">
        <f>SUM(M40:M43)</f>
        <v>861</v>
      </c>
      <c r="N44" s="134">
        <f>SUM(N40:N43)</f>
        <v>60</v>
      </c>
      <c r="O44" s="136">
        <f>SUM(M44:N45)</f>
        <v>921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100.8" x14ac:dyDescent="0.5">
      <c r="C51" s="138" t="str">
        <f>CONCATENATE((AE10),".00"," - ",(AF10),".00")</f>
        <v>12.00 - 13.00</v>
      </c>
      <c r="D51" s="139"/>
      <c r="E51" s="30">
        <f>AB11</f>
        <v>75</v>
      </c>
      <c r="F51" s="31">
        <f>AC11</f>
        <v>6</v>
      </c>
      <c r="G51" s="32">
        <f>SUM(E51:F51)</f>
        <v>81</v>
      </c>
      <c r="H51" s="28"/>
      <c r="I51" s="27"/>
      <c r="J51" s="27"/>
      <c r="K51" s="138" t="str">
        <f>CONCATENATE((AK10),".00"," - ",(AL10),".00")</f>
        <v>12.00 - 13.00</v>
      </c>
      <c r="L51" s="139"/>
      <c r="M51" s="30">
        <f>AH11</f>
        <v>204</v>
      </c>
      <c r="N51" s="31">
        <f>AI11</f>
        <v>8</v>
      </c>
      <c r="O51" s="32">
        <f>SUM(M51:N51)</f>
        <v>212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16.00 - 17.00</v>
      </c>
      <c r="D52" s="141"/>
      <c r="E52" s="33">
        <f>AB14</f>
        <v>64</v>
      </c>
      <c r="F52" s="34">
        <f>AC14</f>
        <v>5</v>
      </c>
      <c r="G52" s="35">
        <f>SUM(E52:F52)</f>
        <v>69</v>
      </c>
      <c r="H52" s="28"/>
      <c r="I52" s="27"/>
      <c r="J52" s="27"/>
      <c r="K52" s="140" t="str">
        <f>CONCATENATE((AK13),".00"," - ",(AL13),".00")</f>
        <v>13.00 - 14.00</v>
      </c>
      <c r="L52" s="141"/>
      <c r="M52" s="33">
        <f>AH14</f>
        <v>131</v>
      </c>
      <c r="N52" s="34">
        <f>AI14</f>
        <v>6</v>
      </c>
      <c r="O52" s="35">
        <f>SUM(M52:N52)</f>
        <v>137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16" zoomScale="25" zoomScaleNormal="25" workbookViewId="0">
      <selection activeCell="AL47" sqref="AL47"/>
    </sheetView>
  </sheetViews>
  <sheetFormatPr defaultRowHeight="13.2" x14ac:dyDescent="0.25"/>
  <cols>
    <col min="2" max="2" width="13" customWidth="1"/>
    <col min="12" max="12" width="49.5546875" customWidth="1"/>
    <col min="15" max="15" width="16.4414062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36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+Origine!B33</f>
        <v>45694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",Origine!D465)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127</v>
      </c>
      <c r="AC10" s="44">
        <f>VLOOKUP(AB10,R11:S23,2,FALSE)</f>
        <v>0.33333333333333298</v>
      </c>
      <c r="AD10" s="44">
        <f>AC10+S12</f>
        <v>0.37499999999999967</v>
      </c>
      <c r="AE10" s="45">
        <f>HOUR(AC10)</f>
        <v>8</v>
      </c>
      <c r="AF10" s="45">
        <f>HOUR(AD10)</f>
        <v>9</v>
      </c>
      <c r="AG10" s="45" t="s">
        <v>28</v>
      </c>
      <c r="AH10" s="45">
        <f>MAX(V11:V23)</f>
        <v>240</v>
      </c>
      <c r="AI10" s="44">
        <f>VLOOKUP(AH10,V11:W23,2,FALSE)</f>
        <v>0.5</v>
      </c>
      <c r="AJ10" s="44">
        <f>AI10+W12</f>
        <v>0.54166666666666663</v>
      </c>
      <c r="AK10" s="45">
        <f>HOUR(AI10)</f>
        <v>12</v>
      </c>
      <c r="AL10" s="45">
        <f>HOUR(AJ10)</f>
        <v>13</v>
      </c>
    </row>
    <row r="11" spans="1:38" ht="25.8" thickBot="1" x14ac:dyDescent="0.3">
      <c r="A11" s="98"/>
      <c r="C11" s="100" t="s">
        <v>4</v>
      </c>
      <c r="D11" s="101"/>
      <c r="E11" s="21">
        <f>Origine!H33</f>
        <v>3</v>
      </c>
      <c r="F11" s="21">
        <f>Origine!I33</f>
        <v>0</v>
      </c>
      <c r="G11" s="22">
        <f>SUM(E11:F11)</f>
        <v>3</v>
      </c>
      <c r="H11" s="17"/>
      <c r="I11" s="102"/>
      <c r="J11" s="16"/>
      <c r="K11" s="100" t="s">
        <v>4</v>
      </c>
      <c r="L11" s="101"/>
      <c r="M11" s="21">
        <f>Origine!H489</f>
        <v>0</v>
      </c>
      <c r="N11" s="21">
        <f>Origine!I489</f>
        <v>1</v>
      </c>
      <c r="O11" s="22">
        <f>SUM(M11:N11)</f>
        <v>1</v>
      </c>
      <c r="Q11" s="9"/>
      <c r="R11" s="49">
        <f>G11</f>
        <v>3</v>
      </c>
      <c r="S11" s="44">
        <v>0</v>
      </c>
      <c r="T11" s="49">
        <f>E11</f>
        <v>3</v>
      </c>
      <c r="U11" s="49">
        <f>F11</f>
        <v>0</v>
      </c>
      <c r="V11" s="49">
        <f>O11</f>
        <v>1</v>
      </c>
      <c r="W11" s="44">
        <v>0</v>
      </c>
      <c r="X11" s="49">
        <f>M11</f>
        <v>0</v>
      </c>
      <c r="Y11" s="49">
        <f>N11</f>
        <v>1</v>
      </c>
      <c r="Z11" s="6"/>
      <c r="AA11" s="45" t="s">
        <v>29</v>
      </c>
      <c r="AB11" s="45">
        <f>VLOOKUP($AC$10,$S$11:$U$34,2,FALSE)</f>
        <v>124</v>
      </c>
      <c r="AC11" s="45">
        <f>VLOOKUP($AC$10,$S$11:$U$34,3,FALSE)</f>
        <v>3</v>
      </c>
      <c r="AD11" s="45"/>
      <c r="AE11" s="45"/>
      <c r="AF11" s="45"/>
      <c r="AG11" s="45" t="s">
        <v>29</v>
      </c>
      <c r="AH11" s="45">
        <f>VLOOKUP($AI$10,$W$11:$Y$34,2,FALSE)</f>
        <v>233</v>
      </c>
      <c r="AI11" s="45">
        <f>VLOOKUP($AI$10,$W$11:$Y$34,3,FALSE)</f>
        <v>7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3">
        <f>Origine!H34</f>
        <v>0</v>
      </c>
      <c r="F12" s="24">
        <f>Origine!I34</f>
        <v>0</v>
      </c>
      <c r="G12" s="25">
        <f t="shared" ref="G12:G34" si="0">SUM(E12:F12)</f>
        <v>0</v>
      </c>
      <c r="H12" s="17"/>
      <c r="I12" s="103"/>
      <c r="J12" s="16"/>
      <c r="K12" s="81" t="s">
        <v>5</v>
      </c>
      <c r="L12" s="82"/>
      <c r="M12" s="21">
        <f>Origine!H490</f>
        <v>0</v>
      </c>
      <c r="N12" s="21">
        <f>Origine!I490</f>
        <v>0</v>
      </c>
      <c r="O12" s="25">
        <f t="shared" ref="O12:O34" si="1">SUM(M12:N12)</f>
        <v>0</v>
      </c>
      <c r="Q12" s="9"/>
      <c r="R12" s="49">
        <f t="shared" ref="R12:R34" si="2">G12</f>
        <v>0</v>
      </c>
      <c r="S12" s="44">
        <v>4.1666666666666664E-2</v>
      </c>
      <c r="T12" s="49">
        <f t="shared" ref="T12:U34" si="3">E12</f>
        <v>0</v>
      </c>
      <c r="U12" s="49">
        <f t="shared" si="3"/>
        <v>0</v>
      </c>
      <c r="V12" s="49">
        <f t="shared" ref="V12:V34" si="4">O12</f>
        <v>0</v>
      </c>
      <c r="W12" s="44">
        <v>4.1666666666666664E-2</v>
      </c>
      <c r="X12" s="49">
        <f t="shared" ref="X12:Y34" si="5">M12</f>
        <v>0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3">
        <f>Origine!H35</f>
        <v>1</v>
      </c>
      <c r="F13" s="24">
        <f>Origine!I35</f>
        <v>0</v>
      </c>
      <c r="G13" s="25">
        <f t="shared" si="0"/>
        <v>1</v>
      </c>
      <c r="H13" s="17"/>
      <c r="I13" s="103"/>
      <c r="J13" s="16"/>
      <c r="K13" s="81" t="s">
        <v>6</v>
      </c>
      <c r="L13" s="82"/>
      <c r="M13" s="21">
        <f>Origine!H491</f>
        <v>15</v>
      </c>
      <c r="N13" s="21">
        <f>Origine!I491</f>
        <v>0</v>
      </c>
      <c r="O13" s="25">
        <f t="shared" si="1"/>
        <v>15</v>
      </c>
      <c r="Q13" s="9"/>
      <c r="R13" s="49">
        <f t="shared" si="2"/>
        <v>1</v>
      </c>
      <c r="S13" s="44">
        <v>8.3333333333333329E-2</v>
      </c>
      <c r="T13" s="49">
        <f t="shared" si="3"/>
        <v>1</v>
      </c>
      <c r="U13" s="49">
        <f t="shared" si="3"/>
        <v>0</v>
      </c>
      <c r="V13" s="49">
        <f t="shared" si="4"/>
        <v>15</v>
      </c>
      <c r="W13" s="44">
        <v>8.3333333333333329E-2</v>
      </c>
      <c r="X13" s="49">
        <f t="shared" si="5"/>
        <v>15</v>
      </c>
      <c r="Y13" s="49">
        <f t="shared" si="5"/>
        <v>0</v>
      </c>
      <c r="Z13" s="6"/>
      <c r="AA13" s="45" t="s">
        <v>30</v>
      </c>
      <c r="AB13" s="45">
        <f>MAX(R24:R34)</f>
        <v>68</v>
      </c>
      <c r="AC13" s="44">
        <f>VLOOKUP(AB13,R24:S34,2,FALSE)</f>
        <v>0.54166666666666696</v>
      </c>
      <c r="AD13" s="44">
        <f>AC13+S12</f>
        <v>0.58333333333333359</v>
      </c>
      <c r="AE13" s="45">
        <f>HOUR(AC13)</f>
        <v>13</v>
      </c>
      <c r="AF13" s="45">
        <f>HOUR(AD13)</f>
        <v>14</v>
      </c>
      <c r="AG13" s="45" t="s">
        <v>30</v>
      </c>
      <c r="AH13" s="45">
        <f>MAX(V24:V34)</f>
        <v>182</v>
      </c>
      <c r="AI13" s="44">
        <f>VLOOKUP(AH13,V24:W34,2,FALSE)</f>
        <v>0.70833333333333304</v>
      </c>
      <c r="AJ13" s="44">
        <f>AI13+W12</f>
        <v>0.74999999999999967</v>
      </c>
      <c r="AK13" s="45">
        <f>HOUR(AI13)</f>
        <v>17</v>
      </c>
      <c r="AL13" s="45">
        <f>HOUR(AJ13)</f>
        <v>18</v>
      </c>
    </row>
    <row r="14" spans="1:38" ht="25.8" thickBot="1" x14ac:dyDescent="0.3">
      <c r="A14" s="99"/>
      <c r="C14" s="81" t="s">
        <v>7</v>
      </c>
      <c r="D14" s="82"/>
      <c r="E14" s="23">
        <f>Origine!H36</f>
        <v>2</v>
      </c>
      <c r="F14" s="24">
        <f>Origine!I36</f>
        <v>0</v>
      </c>
      <c r="G14" s="25">
        <f t="shared" si="0"/>
        <v>2</v>
      </c>
      <c r="H14" s="17"/>
      <c r="I14" s="103"/>
      <c r="J14" s="16"/>
      <c r="K14" s="81" t="s">
        <v>7</v>
      </c>
      <c r="L14" s="82"/>
      <c r="M14" s="21">
        <f>Origine!H492</f>
        <v>0</v>
      </c>
      <c r="N14" s="21">
        <f>Origine!I492</f>
        <v>0</v>
      </c>
      <c r="O14" s="25">
        <f t="shared" si="1"/>
        <v>0</v>
      </c>
      <c r="Q14" s="9"/>
      <c r="R14" s="49">
        <f t="shared" si="2"/>
        <v>2</v>
      </c>
      <c r="S14" s="44">
        <v>0.125</v>
      </c>
      <c r="T14" s="49">
        <f t="shared" si="3"/>
        <v>2</v>
      </c>
      <c r="U14" s="49">
        <f t="shared" si="3"/>
        <v>0</v>
      </c>
      <c r="V14" s="49">
        <f t="shared" si="4"/>
        <v>0</v>
      </c>
      <c r="W14" s="44">
        <v>0.125</v>
      </c>
      <c r="X14" s="49">
        <f t="shared" si="5"/>
        <v>0</v>
      </c>
      <c r="Y14" s="49">
        <f t="shared" si="5"/>
        <v>0</v>
      </c>
      <c r="Z14" s="6"/>
      <c r="AA14" s="45" t="s">
        <v>29</v>
      </c>
      <c r="AB14" s="45">
        <f>VLOOKUP($AC$13,$S$11:$U$34,2,FALSE)</f>
        <v>66</v>
      </c>
      <c r="AC14" s="45">
        <f>VLOOKUP($AC$13,$S$11:$U$34,3,FALSE)</f>
        <v>2</v>
      </c>
      <c r="AD14" s="45"/>
      <c r="AE14" s="45"/>
      <c r="AF14" s="45"/>
      <c r="AG14" s="45" t="s">
        <v>29</v>
      </c>
      <c r="AH14" s="45">
        <f>VLOOKUP($AI$13,$W$11:$Y$34,2,FALSE)</f>
        <v>175</v>
      </c>
      <c r="AI14" s="45">
        <f>VLOOKUP($AI$13,$W$11:$Y$34,3,FALSE)</f>
        <v>7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3">
        <f>Origine!H37</f>
        <v>3</v>
      </c>
      <c r="F15" s="24">
        <f>Origine!I37</f>
        <v>0</v>
      </c>
      <c r="G15" s="25">
        <f t="shared" si="0"/>
        <v>3</v>
      </c>
      <c r="H15" s="17"/>
      <c r="I15" s="103"/>
      <c r="J15" s="16"/>
      <c r="K15" s="81" t="s">
        <v>8</v>
      </c>
      <c r="L15" s="82"/>
      <c r="M15" s="21">
        <f>Origine!H493</f>
        <v>0</v>
      </c>
      <c r="N15" s="21">
        <f>Origine!I493</f>
        <v>1</v>
      </c>
      <c r="O15" s="25">
        <f t="shared" si="1"/>
        <v>1</v>
      </c>
      <c r="Q15" s="9"/>
      <c r="R15" s="49">
        <f t="shared" si="2"/>
        <v>3</v>
      </c>
      <c r="S15" s="44">
        <v>0.16666666666666666</v>
      </c>
      <c r="T15" s="49">
        <f t="shared" si="3"/>
        <v>3</v>
      </c>
      <c r="U15" s="49">
        <f t="shared" si="3"/>
        <v>0</v>
      </c>
      <c r="V15" s="49">
        <f t="shared" si="4"/>
        <v>1</v>
      </c>
      <c r="W15" s="44">
        <v>0.16666666666666666</v>
      </c>
      <c r="X15" s="49">
        <f t="shared" si="5"/>
        <v>0</v>
      </c>
      <c r="Y15" s="49">
        <f t="shared" si="5"/>
        <v>1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3">
        <f>Origine!H38</f>
        <v>30</v>
      </c>
      <c r="F16" s="24">
        <f>Origine!I38</f>
        <v>2</v>
      </c>
      <c r="G16" s="25">
        <f t="shared" si="0"/>
        <v>32</v>
      </c>
      <c r="H16" s="17"/>
      <c r="I16" s="103"/>
      <c r="J16" s="16"/>
      <c r="K16" s="81" t="s">
        <v>9</v>
      </c>
      <c r="L16" s="82"/>
      <c r="M16" s="21">
        <f>Origine!H494</f>
        <v>15</v>
      </c>
      <c r="N16" s="21">
        <f>Origine!I494</f>
        <v>2</v>
      </c>
      <c r="O16" s="25">
        <f t="shared" si="1"/>
        <v>17</v>
      </c>
      <c r="Q16" s="9"/>
      <c r="R16" s="49">
        <f t="shared" si="2"/>
        <v>32</v>
      </c>
      <c r="S16" s="44">
        <v>0.20833333333333301</v>
      </c>
      <c r="T16" s="49">
        <f t="shared" si="3"/>
        <v>30</v>
      </c>
      <c r="U16" s="49">
        <f t="shared" si="3"/>
        <v>2</v>
      </c>
      <c r="V16" s="49">
        <f t="shared" si="4"/>
        <v>17</v>
      </c>
      <c r="W16" s="44">
        <v>0.20833333333333301</v>
      </c>
      <c r="X16" s="49">
        <f t="shared" si="5"/>
        <v>15</v>
      </c>
      <c r="Y16" s="49">
        <f t="shared" si="5"/>
        <v>2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3">
        <f>Origine!H39</f>
        <v>60</v>
      </c>
      <c r="F17" s="24">
        <f>Origine!I39</f>
        <v>3</v>
      </c>
      <c r="G17" s="25">
        <f t="shared" si="0"/>
        <v>63</v>
      </c>
      <c r="H17" s="17"/>
      <c r="I17" s="103"/>
      <c r="J17" s="16"/>
      <c r="K17" s="81" t="s">
        <v>10</v>
      </c>
      <c r="L17" s="82"/>
      <c r="M17" s="21">
        <f>Origine!H495</f>
        <v>44</v>
      </c>
      <c r="N17" s="21">
        <f>Origine!I495</f>
        <v>3</v>
      </c>
      <c r="O17" s="25">
        <f t="shared" si="1"/>
        <v>47</v>
      </c>
      <c r="Q17" s="9"/>
      <c r="R17" s="49">
        <f t="shared" si="2"/>
        <v>63</v>
      </c>
      <c r="S17" s="44">
        <v>0.25</v>
      </c>
      <c r="T17" s="49">
        <f t="shared" si="3"/>
        <v>60</v>
      </c>
      <c r="U17" s="49">
        <f t="shared" si="3"/>
        <v>3</v>
      </c>
      <c r="V17" s="49">
        <f t="shared" si="4"/>
        <v>47</v>
      </c>
      <c r="W17" s="44">
        <v>0.25</v>
      </c>
      <c r="X17" s="49">
        <f t="shared" si="5"/>
        <v>44</v>
      </c>
      <c r="Y17" s="49">
        <f t="shared" si="5"/>
        <v>3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3">
        <f>Origine!H40</f>
        <v>106</v>
      </c>
      <c r="F18" s="24">
        <f>Origine!I40</f>
        <v>10</v>
      </c>
      <c r="G18" s="25">
        <f t="shared" si="0"/>
        <v>116</v>
      </c>
      <c r="H18" s="17"/>
      <c r="I18" s="26"/>
      <c r="J18" s="16"/>
      <c r="K18" s="81" t="s">
        <v>11</v>
      </c>
      <c r="L18" s="82"/>
      <c r="M18" s="21">
        <f>Origine!H496</f>
        <v>73</v>
      </c>
      <c r="N18" s="21">
        <f>Origine!I496</f>
        <v>8</v>
      </c>
      <c r="O18" s="25">
        <f t="shared" si="1"/>
        <v>81</v>
      </c>
      <c r="Q18" s="9"/>
      <c r="R18" s="49">
        <f t="shared" si="2"/>
        <v>116</v>
      </c>
      <c r="S18" s="44">
        <v>0.29166666666666702</v>
      </c>
      <c r="T18" s="49">
        <f t="shared" si="3"/>
        <v>106</v>
      </c>
      <c r="U18" s="49">
        <f t="shared" si="3"/>
        <v>10</v>
      </c>
      <c r="V18" s="49">
        <f t="shared" si="4"/>
        <v>81</v>
      </c>
      <c r="W18" s="44">
        <v>0.29166666666666702</v>
      </c>
      <c r="X18" s="49">
        <f t="shared" si="5"/>
        <v>73</v>
      </c>
      <c r="Y18" s="49">
        <f t="shared" si="5"/>
        <v>8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3">
        <f>Origine!H41</f>
        <v>124</v>
      </c>
      <c r="F19" s="24">
        <f>Origine!I41</f>
        <v>3</v>
      </c>
      <c r="G19" s="25">
        <f t="shared" si="0"/>
        <v>127</v>
      </c>
      <c r="H19" s="17"/>
      <c r="I19" s="26"/>
      <c r="J19" s="16"/>
      <c r="K19" s="81" t="s">
        <v>12</v>
      </c>
      <c r="L19" s="82"/>
      <c r="M19" s="21">
        <f>Origine!H497</f>
        <v>73</v>
      </c>
      <c r="N19" s="21">
        <f>Origine!I497</f>
        <v>8</v>
      </c>
      <c r="O19" s="25">
        <f t="shared" si="1"/>
        <v>81</v>
      </c>
      <c r="Q19" s="9"/>
      <c r="R19" s="49">
        <f t="shared" si="2"/>
        <v>127</v>
      </c>
      <c r="S19" s="44">
        <v>0.33333333333333298</v>
      </c>
      <c r="T19" s="49">
        <f t="shared" si="3"/>
        <v>124</v>
      </c>
      <c r="U19" s="49">
        <f t="shared" si="3"/>
        <v>3</v>
      </c>
      <c r="V19" s="49">
        <f t="shared" si="4"/>
        <v>81</v>
      </c>
      <c r="W19" s="44">
        <v>0.33333333333333298</v>
      </c>
      <c r="X19" s="49">
        <f t="shared" si="5"/>
        <v>73</v>
      </c>
      <c r="Y19" s="49">
        <f t="shared" si="5"/>
        <v>8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3">
        <f>Origine!H42</f>
        <v>66</v>
      </c>
      <c r="F20" s="24">
        <f>Origine!I42</f>
        <v>3</v>
      </c>
      <c r="G20" s="25">
        <f t="shared" si="0"/>
        <v>69</v>
      </c>
      <c r="H20" s="17"/>
      <c r="I20" s="26"/>
      <c r="J20" s="16"/>
      <c r="K20" s="81" t="s">
        <v>13</v>
      </c>
      <c r="L20" s="82"/>
      <c r="M20" s="21">
        <f>Origine!H498</f>
        <v>73</v>
      </c>
      <c r="N20" s="21">
        <f>Origine!I498</f>
        <v>6</v>
      </c>
      <c r="O20" s="25">
        <f t="shared" si="1"/>
        <v>79</v>
      </c>
      <c r="Q20" s="9"/>
      <c r="R20" s="49">
        <f t="shared" si="2"/>
        <v>69</v>
      </c>
      <c r="S20" s="44">
        <v>0.375</v>
      </c>
      <c r="T20" s="49">
        <f t="shared" si="3"/>
        <v>66</v>
      </c>
      <c r="U20" s="49">
        <f t="shared" si="3"/>
        <v>3</v>
      </c>
      <c r="V20" s="49">
        <f t="shared" si="4"/>
        <v>79</v>
      </c>
      <c r="W20" s="44">
        <v>0.375</v>
      </c>
      <c r="X20" s="49">
        <f t="shared" si="5"/>
        <v>73</v>
      </c>
      <c r="Y20" s="49">
        <f t="shared" si="5"/>
        <v>6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3">
        <f>Origine!H43</f>
        <v>68</v>
      </c>
      <c r="F21" s="24">
        <f>Origine!I43</f>
        <v>4</v>
      </c>
      <c r="G21" s="25">
        <f t="shared" si="0"/>
        <v>72</v>
      </c>
      <c r="H21" s="17"/>
      <c r="I21" s="26"/>
      <c r="J21" s="16"/>
      <c r="K21" s="81" t="s">
        <v>14</v>
      </c>
      <c r="L21" s="82"/>
      <c r="M21" s="21">
        <f>Origine!H499</f>
        <v>15</v>
      </c>
      <c r="N21" s="21">
        <f>Origine!I499</f>
        <v>5</v>
      </c>
      <c r="O21" s="25">
        <f t="shared" si="1"/>
        <v>20</v>
      </c>
      <c r="Q21" s="9"/>
      <c r="R21" s="49">
        <f t="shared" si="2"/>
        <v>72</v>
      </c>
      <c r="S21" s="44">
        <v>0.41666666666666702</v>
      </c>
      <c r="T21" s="49">
        <f t="shared" si="3"/>
        <v>68</v>
      </c>
      <c r="U21" s="49">
        <f t="shared" si="3"/>
        <v>4</v>
      </c>
      <c r="V21" s="49">
        <f t="shared" si="4"/>
        <v>20</v>
      </c>
      <c r="W21" s="44">
        <v>0.41666666666666702</v>
      </c>
      <c r="X21" s="49">
        <f t="shared" si="5"/>
        <v>15</v>
      </c>
      <c r="Y21" s="49">
        <f t="shared" si="5"/>
        <v>5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3">
        <f>Origine!H44</f>
        <v>62</v>
      </c>
      <c r="F22" s="24">
        <f>Origine!I44</f>
        <v>7</v>
      </c>
      <c r="G22" s="25">
        <f t="shared" si="0"/>
        <v>69</v>
      </c>
      <c r="H22" s="17"/>
      <c r="I22" s="26"/>
      <c r="J22" s="16"/>
      <c r="K22" s="81" t="s">
        <v>15</v>
      </c>
      <c r="L22" s="82"/>
      <c r="M22" s="21">
        <f>Origine!H500</f>
        <v>87</v>
      </c>
      <c r="N22" s="21">
        <f>Origine!I500</f>
        <v>8</v>
      </c>
      <c r="O22" s="25">
        <f t="shared" si="1"/>
        <v>95</v>
      </c>
      <c r="Q22" s="9"/>
      <c r="R22" s="49">
        <f t="shared" si="2"/>
        <v>69</v>
      </c>
      <c r="S22" s="44">
        <v>0.45833333333333298</v>
      </c>
      <c r="T22" s="49">
        <f t="shared" si="3"/>
        <v>62</v>
      </c>
      <c r="U22" s="49">
        <f t="shared" si="3"/>
        <v>7</v>
      </c>
      <c r="V22" s="49">
        <f t="shared" si="4"/>
        <v>95</v>
      </c>
      <c r="W22" s="44">
        <v>0.45833333333333298</v>
      </c>
      <c r="X22" s="49">
        <f t="shared" si="5"/>
        <v>87</v>
      </c>
      <c r="Y22" s="49">
        <f t="shared" si="5"/>
        <v>8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61.8" thickBot="1" x14ac:dyDescent="0.3">
      <c r="A23" s="12"/>
      <c r="C23" s="81" t="s">
        <v>16</v>
      </c>
      <c r="D23" s="82"/>
      <c r="E23" s="23">
        <f>Origine!H45</f>
        <v>75</v>
      </c>
      <c r="F23" s="24">
        <f>Origine!I45</f>
        <v>10</v>
      </c>
      <c r="G23" s="25">
        <f t="shared" si="0"/>
        <v>85</v>
      </c>
      <c r="H23" s="17"/>
      <c r="I23" s="26"/>
      <c r="J23" s="16"/>
      <c r="K23" s="81" t="s">
        <v>16</v>
      </c>
      <c r="L23" s="82"/>
      <c r="M23" s="21">
        <f>Origine!H501</f>
        <v>233</v>
      </c>
      <c r="N23" s="21">
        <f>Origine!I501</f>
        <v>7</v>
      </c>
      <c r="O23" s="25">
        <f t="shared" si="1"/>
        <v>240</v>
      </c>
      <c r="Q23" s="9"/>
      <c r="R23" s="49">
        <f t="shared" si="2"/>
        <v>85</v>
      </c>
      <c r="S23" s="44">
        <v>0.5</v>
      </c>
      <c r="T23" s="49">
        <f t="shared" si="3"/>
        <v>75</v>
      </c>
      <c r="U23" s="49">
        <f t="shared" si="3"/>
        <v>10</v>
      </c>
      <c r="V23" s="49">
        <f t="shared" si="4"/>
        <v>240</v>
      </c>
      <c r="W23" s="44">
        <v>0.5</v>
      </c>
      <c r="X23" s="49">
        <f t="shared" si="5"/>
        <v>233</v>
      </c>
      <c r="Y23" s="49">
        <f t="shared" si="5"/>
        <v>7</v>
      </c>
      <c r="Z23" s="6"/>
      <c r="AA23" s="6"/>
      <c r="AB23" s="6"/>
      <c r="AC23" s="156"/>
      <c r="AD23" s="157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3">
        <f>Origine!H46</f>
        <v>66</v>
      </c>
      <c r="F24" s="24">
        <f>Origine!I46</f>
        <v>2</v>
      </c>
      <c r="G24" s="25">
        <f t="shared" si="0"/>
        <v>68</v>
      </c>
      <c r="H24" s="17"/>
      <c r="I24" s="26"/>
      <c r="J24" s="16"/>
      <c r="K24" s="81" t="s">
        <v>17</v>
      </c>
      <c r="L24" s="82"/>
      <c r="M24" s="21">
        <f>Origine!H502</f>
        <v>58</v>
      </c>
      <c r="N24" s="21">
        <f>Origine!I502</f>
        <v>7</v>
      </c>
      <c r="O24" s="25">
        <f t="shared" si="1"/>
        <v>65</v>
      </c>
      <c r="Q24" s="9"/>
      <c r="R24" s="49">
        <f t="shared" si="2"/>
        <v>68</v>
      </c>
      <c r="S24" s="44">
        <v>0.54166666666666696</v>
      </c>
      <c r="T24" s="49">
        <f t="shared" si="3"/>
        <v>66</v>
      </c>
      <c r="U24" s="49">
        <f t="shared" si="3"/>
        <v>2</v>
      </c>
      <c r="V24" s="49">
        <f t="shared" si="4"/>
        <v>65</v>
      </c>
      <c r="W24" s="44">
        <v>0.54166666666666696</v>
      </c>
      <c r="X24" s="49">
        <f t="shared" si="5"/>
        <v>58</v>
      </c>
      <c r="Y24" s="49">
        <f t="shared" si="5"/>
        <v>7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3">
        <f>Origine!H47</f>
        <v>58</v>
      </c>
      <c r="F25" s="24">
        <f>Origine!I47</f>
        <v>4</v>
      </c>
      <c r="G25" s="25">
        <f t="shared" si="0"/>
        <v>62</v>
      </c>
      <c r="H25" s="17"/>
      <c r="I25" s="26"/>
      <c r="J25" s="16"/>
      <c r="K25" s="81" t="s">
        <v>18</v>
      </c>
      <c r="L25" s="82"/>
      <c r="M25" s="21">
        <f>Origine!H503</f>
        <v>73</v>
      </c>
      <c r="N25" s="21">
        <f>Origine!I503</f>
        <v>5</v>
      </c>
      <c r="O25" s="25">
        <f t="shared" si="1"/>
        <v>78</v>
      </c>
      <c r="Q25" s="9"/>
      <c r="R25" s="49">
        <f t="shared" si="2"/>
        <v>62</v>
      </c>
      <c r="S25" s="44">
        <v>0.58333333333333304</v>
      </c>
      <c r="T25" s="49">
        <f t="shared" si="3"/>
        <v>58</v>
      </c>
      <c r="U25" s="49">
        <f t="shared" si="3"/>
        <v>4</v>
      </c>
      <c r="V25" s="49">
        <f t="shared" si="4"/>
        <v>78</v>
      </c>
      <c r="W25" s="44">
        <v>0.58333333333333304</v>
      </c>
      <c r="X25" s="49">
        <f t="shared" si="5"/>
        <v>73</v>
      </c>
      <c r="Y25" s="49">
        <f t="shared" si="5"/>
        <v>5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3">
        <f>Origine!H48</f>
        <v>45</v>
      </c>
      <c r="F26" s="24">
        <f>Origine!I48</f>
        <v>3</v>
      </c>
      <c r="G26" s="25">
        <f t="shared" si="0"/>
        <v>48</v>
      </c>
      <c r="H26" s="17"/>
      <c r="I26" s="26"/>
      <c r="J26" s="16"/>
      <c r="K26" s="81" t="s">
        <v>19</v>
      </c>
      <c r="L26" s="82"/>
      <c r="M26" s="21">
        <f>Origine!H504</f>
        <v>59</v>
      </c>
      <c r="N26" s="21">
        <f>Origine!I504</f>
        <v>4</v>
      </c>
      <c r="O26" s="25">
        <f t="shared" si="1"/>
        <v>63</v>
      </c>
      <c r="Q26" s="9"/>
      <c r="R26" s="49">
        <f t="shared" si="2"/>
        <v>48</v>
      </c>
      <c r="S26" s="44">
        <v>0.625</v>
      </c>
      <c r="T26" s="49">
        <f t="shared" si="3"/>
        <v>45</v>
      </c>
      <c r="U26" s="49">
        <f t="shared" si="3"/>
        <v>3</v>
      </c>
      <c r="V26" s="49">
        <f t="shared" si="4"/>
        <v>63</v>
      </c>
      <c r="W26" s="44">
        <v>0.625</v>
      </c>
      <c r="X26" s="49">
        <f t="shared" si="5"/>
        <v>59</v>
      </c>
      <c r="Y26" s="49">
        <f t="shared" si="5"/>
        <v>4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3">
        <f>Origine!H49</f>
        <v>51</v>
      </c>
      <c r="F27" s="24">
        <f>Origine!I49</f>
        <v>6</v>
      </c>
      <c r="G27" s="25">
        <f t="shared" si="0"/>
        <v>57</v>
      </c>
      <c r="H27" s="17"/>
      <c r="I27" s="26"/>
      <c r="J27" s="16"/>
      <c r="K27" s="81" t="s">
        <v>20</v>
      </c>
      <c r="L27" s="82"/>
      <c r="M27" s="21">
        <f>Origine!H505</f>
        <v>58</v>
      </c>
      <c r="N27" s="21">
        <f>Origine!I505</f>
        <v>5</v>
      </c>
      <c r="O27" s="25">
        <f t="shared" si="1"/>
        <v>63</v>
      </c>
      <c r="Q27" s="9"/>
      <c r="R27" s="49">
        <f t="shared" si="2"/>
        <v>57</v>
      </c>
      <c r="S27" s="44">
        <v>0.66666666666666696</v>
      </c>
      <c r="T27" s="49">
        <f t="shared" si="3"/>
        <v>51</v>
      </c>
      <c r="U27" s="49">
        <f t="shared" si="3"/>
        <v>6</v>
      </c>
      <c r="V27" s="49">
        <f t="shared" si="4"/>
        <v>63</v>
      </c>
      <c r="W27" s="44">
        <v>0.66666666666666696</v>
      </c>
      <c r="X27" s="49">
        <f t="shared" si="5"/>
        <v>58</v>
      </c>
      <c r="Y27" s="49">
        <f t="shared" si="5"/>
        <v>5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3">
        <f>Origine!H50</f>
        <v>44</v>
      </c>
      <c r="F28" s="24">
        <f>Origine!I50</f>
        <v>3</v>
      </c>
      <c r="G28" s="25">
        <f t="shared" si="0"/>
        <v>47</v>
      </c>
      <c r="H28" s="17"/>
      <c r="I28" s="26"/>
      <c r="J28" s="16"/>
      <c r="K28" s="81" t="s">
        <v>21</v>
      </c>
      <c r="L28" s="82"/>
      <c r="M28" s="21">
        <f>Origine!H506</f>
        <v>175</v>
      </c>
      <c r="N28" s="21">
        <f>Origine!I506</f>
        <v>7</v>
      </c>
      <c r="O28" s="25">
        <f t="shared" si="1"/>
        <v>182</v>
      </c>
      <c r="Q28" s="9"/>
      <c r="R28" s="49">
        <f t="shared" si="2"/>
        <v>47</v>
      </c>
      <c r="S28" s="44">
        <v>0.70833333333333304</v>
      </c>
      <c r="T28" s="49">
        <f t="shared" si="3"/>
        <v>44</v>
      </c>
      <c r="U28" s="49">
        <f t="shared" si="3"/>
        <v>3</v>
      </c>
      <c r="V28" s="49">
        <f t="shared" si="4"/>
        <v>182</v>
      </c>
      <c r="W28" s="44">
        <v>0.70833333333333304</v>
      </c>
      <c r="X28" s="49">
        <f t="shared" si="5"/>
        <v>175</v>
      </c>
      <c r="Y28" s="49">
        <f t="shared" si="5"/>
        <v>7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3">
        <f>Origine!H51</f>
        <v>28</v>
      </c>
      <c r="F29" s="24">
        <f>Origine!I51</f>
        <v>3</v>
      </c>
      <c r="G29" s="25">
        <f t="shared" si="0"/>
        <v>31</v>
      </c>
      <c r="H29" s="17"/>
      <c r="I29" s="26"/>
      <c r="J29" s="16"/>
      <c r="K29" s="81" t="s">
        <v>22</v>
      </c>
      <c r="L29" s="82"/>
      <c r="M29" s="21">
        <f>Origine!H507</f>
        <v>73</v>
      </c>
      <c r="N29" s="21">
        <f>Origine!I507</f>
        <v>5</v>
      </c>
      <c r="O29" s="25">
        <f t="shared" si="1"/>
        <v>78</v>
      </c>
      <c r="Q29" s="9"/>
      <c r="R29" s="49">
        <f t="shared" si="2"/>
        <v>31</v>
      </c>
      <c r="S29" s="44">
        <v>0.75</v>
      </c>
      <c r="T29" s="49">
        <f t="shared" si="3"/>
        <v>28</v>
      </c>
      <c r="U29" s="49">
        <f t="shared" si="3"/>
        <v>3</v>
      </c>
      <c r="V29" s="49">
        <f t="shared" si="4"/>
        <v>78</v>
      </c>
      <c r="W29" s="44">
        <v>0.75</v>
      </c>
      <c r="X29" s="49">
        <f t="shared" si="5"/>
        <v>73</v>
      </c>
      <c r="Y29" s="49">
        <f t="shared" si="5"/>
        <v>5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3">
        <f>Origine!H52</f>
        <v>23</v>
      </c>
      <c r="F30" s="24">
        <f>Origine!I52</f>
        <v>2</v>
      </c>
      <c r="G30" s="25">
        <f t="shared" si="0"/>
        <v>25</v>
      </c>
      <c r="H30" s="17"/>
      <c r="I30" s="103"/>
      <c r="J30" s="16"/>
      <c r="K30" s="81" t="s">
        <v>23</v>
      </c>
      <c r="L30" s="82"/>
      <c r="M30" s="21">
        <f>Origine!H508</f>
        <v>29</v>
      </c>
      <c r="N30" s="21">
        <f>Origine!I508</f>
        <v>3</v>
      </c>
      <c r="O30" s="25">
        <f t="shared" si="1"/>
        <v>32</v>
      </c>
      <c r="Q30" s="9"/>
      <c r="R30" s="49">
        <f t="shared" si="2"/>
        <v>25</v>
      </c>
      <c r="S30" s="44">
        <v>0.79166666666666696</v>
      </c>
      <c r="T30" s="49">
        <f t="shared" si="3"/>
        <v>23</v>
      </c>
      <c r="U30" s="49">
        <f t="shared" si="3"/>
        <v>2</v>
      </c>
      <c r="V30" s="49">
        <f t="shared" si="4"/>
        <v>32</v>
      </c>
      <c r="W30" s="44">
        <v>0.79166666666666696</v>
      </c>
      <c r="X30" s="49">
        <f t="shared" si="5"/>
        <v>29</v>
      </c>
      <c r="Y30" s="49">
        <f t="shared" si="5"/>
        <v>3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3">
        <f>Origine!H53</f>
        <v>8</v>
      </c>
      <c r="F31" s="24">
        <f>Origine!I53</f>
        <v>3</v>
      </c>
      <c r="G31" s="25">
        <f t="shared" si="0"/>
        <v>11</v>
      </c>
      <c r="H31" s="17"/>
      <c r="I31" s="103"/>
      <c r="J31" s="16"/>
      <c r="K31" s="81" t="s">
        <v>24</v>
      </c>
      <c r="L31" s="82"/>
      <c r="M31" s="21">
        <f>Origine!H509</f>
        <v>15</v>
      </c>
      <c r="N31" s="21">
        <f>Origine!I509</f>
        <v>2</v>
      </c>
      <c r="O31" s="25">
        <f t="shared" si="1"/>
        <v>17</v>
      </c>
      <c r="Q31" s="9"/>
      <c r="R31" s="49">
        <f t="shared" si="2"/>
        <v>11</v>
      </c>
      <c r="S31" s="44">
        <v>0.83333333333333304</v>
      </c>
      <c r="T31" s="49">
        <f t="shared" si="3"/>
        <v>8</v>
      </c>
      <c r="U31" s="49">
        <f t="shared" si="3"/>
        <v>3</v>
      </c>
      <c r="V31" s="49">
        <f t="shared" si="4"/>
        <v>17</v>
      </c>
      <c r="W31" s="44">
        <v>0.83333333333333304</v>
      </c>
      <c r="X31" s="49">
        <f t="shared" si="5"/>
        <v>15</v>
      </c>
      <c r="Y31" s="49">
        <f t="shared" si="5"/>
        <v>2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3">
        <f>Origine!H54</f>
        <v>8</v>
      </c>
      <c r="F32" s="24">
        <f>Origine!I54</f>
        <v>2</v>
      </c>
      <c r="G32" s="25">
        <f t="shared" si="0"/>
        <v>10</v>
      </c>
      <c r="H32" s="17"/>
      <c r="I32" s="103"/>
      <c r="J32" s="16"/>
      <c r="K32" s="81" t="s">
        <v>25</v>
      </c>
      <c r="L32" s="82"/>
      <c r="M32" s="21">
        <f>Origine!H510</f>
        <v>44</v>
      </c>
      <c r="N32" s="21">
        <f>Origine!I510</f>
        <v>2</v>
      </c>
      <c r="O32" s="25">
        <f t="shared" si="1"/>
        <v>46</v>
      </c>
      <c r="Q32" s="9"/>
      <c r="R32" s="49">
        <f t="shared" si="2"/>
        <v>10</v>
      </c>
      <c r="S32" s="44">
        <v>0.875</v>
      </c>
      <c r="T32" s="49">
        <f t="shared" si="3"/>
        <v>8</v>
      </c>
      <c r="U32" s="49">
        <f t="shared" si="3"/>
        <v>2</v>
      </c>
      <c r="V32" s="49">
        <f t="shared" si="4"/>
        <v>46</v>
      </c>
      <c r="W32" s="44">
        <v>0.875</v>
      </c>
      <c r="X32" s="49">
        <f t="shared" si="5"/>
        <v>44</v>
      </c>
      <c r="Y32" s="49">
        <f t="shared" si="5"/>
        <v>2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3">
        <f>Origine!H55</f>
        <v>3</v>
      </c>
      <c r="F33" s="24">
        <f>Origine!I55</f>
        <v>1</v>
      </c>
      <c r="G33" s="25">
        <f t="shared" si="0"/>
        <v>4</v>
      </c>
      <c r="H33" s="17"/>
      <c r="I33" s="103"/>
      <c r="J33" s="16"/>
      <c r="K33" s="81" t="s">
        <v>26</v>
      </c>
      <c r="L33" s="82"/>
      <c r="M33" s="21">
        <f>Origine!H511</f>
        <v>15</v>
      </c>
      <c r="N33" s="21">
        <f>Origine!I511</f>
        <v>1</v>
      </c>
      <c r="O33" s="25">
        <f t="shared" si="1"/>
        <v>16</v>
      </c>
      <c r="Q33" s="9"/>
      <c r="R33" s="49">
        <f t="shared" si="2"/>
        <v>4</v>
      </c>
      <c r="S33" s="44">
        <v>0.91666666666666696</v>
      </c>
      <c r="T33" s="49">
        <f t="shared" si="3"/>
        <v>3</v>
      </c>
      <c r="U33" s="49">
        <f t="shared" si="3"/>
        <v>1</v>
      </c>
      <c r="V33" s="49">
        <f t="shared" si="4"/>
        <v>16</v>
      </c>
      <c r="W33" s="44">
        <v>0.91666666666666696</v>
      </c>
      <c r="X33" s="49">
        <f t="shared" si="5"/>
        <v>15</v>
      </c>
      <c r="Y33" s="49">
        <f t="shared" si="5"/>
        <v>1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3">
        <f>Origine!H56</f>
        <v>2</v>
      </c>
      <c r="F34" s="24">
        <f>Origine!I56</f>
        <v>0</v>
      </c>
      <c r="G34" s="25">
        <f t="shared" si="0"/>
        <v>2</v>
      </c>
      <c r="H34" s="17"/>
      <c r="I34" s="103"/>
      <c r="J34" s="16"/>
      <c r="K34" s="81" t="s">
        <v>27</v>
      </c>
      <c r="L34" s="82"/>
      <c r="M34" s="21">
        <f>Origine!H512</f>
        <v>0</v>
      </c>
      <c r="N34" s="21">
        <f>Origine!I512</f>
        <v>0</v>
      </c>
      <c r="O34" s="25">
        <f t="shared" si="1"/>
        <v>0</v>
      </c>
      <c r="Q34" s="9"/>
      <c r="R34" s="49">
        <f t="shared" si="2"/>
        <v>2</v>
      </c>
      <c r="S34" s="44">
        <v>0.95833333333333304</v>
      </c>
      <c r="T34" s="49">
        <f t="shared" si="3"/>
        <v>2</v>
      </c>
      <c r="U34" s="49">
        <f t="shared" si="3"/>
        <v>0</v>
      </c>
      <c r="V34" s="49">
        <f t="shared" si="4"/>
        <v>0</v>
      </c>
      <c r="W34" s="44">
        <v>0.95833333333333304</v>
      </c>
      <c r="X34" s="49">
        <f t="shared" si="5"/>
        <v>0</v>
      </c>
      <c r="Y34" s="49">
        <f t="shared" si="5"/>
        <v>0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936</v>
      </c>
      <c r="F35" s="105">
        <f t="shared" ref="F35:G35" si="6">SUM(F11:F34)</f>
        <v>71</v>
      </c>
      <c r="G35" s="111">
        <f t="shared" si="6"/>
        <v>1007</v>
      </c>
      <c r="H35" s="16"/>
      <c r="I35" s="110"/>
      <c r="J35" s="17"/>
      <c r="K35" s="73" t="s">
        <v>44</v>
      </c>
      <c r="L35" s="74"/>
      <c r="M35" s="105">
        <f t="shared" ref="M35:O35" si="7">SUM(M11:M34)</f>
        <v>1227</v>
      </c>
      <c r="N35" s="105">
        <f t="shared" si="7"/>
        <v>90</v>
      </c>
      <c r="O35" s="111">
        <f t="shared" si="7"/>
        <v>1317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793</v>
      </c>
      <c r="F40" s="118">
        <f>SUM(F18:F29)</f>
        <v>58</v>
      </c>
      <c r="G40" s="120">
        <f>SUM(E40:F41)</f>
        <v>851</v>
      </c>
      <c r="H40" s="16"/>
      <c r="I40" s="129"/>
      <c r="J40" s="17"/>
      <c r="K40" s="114" t="s">
        <v>45</v>
      </c>
      <c r="L40" s="115"/>
      <c r="M40" s="118">
        <f>SUM(M18:M29)</f>
        <v>1050</v>
      </c>
      <c r="N40" s="118">
        <f>SUM(N18:N29)</f>
        <v>75</v>
      </c>
      <c r="O40" s="120">
        <f>SUM(M40:N41)</f>
        <v>1125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143</v>
      </c>
      <c r="F42" s="127">
        <f>SUM(F11:F17,F30:F34)</f>
        <v>13</v>
      </c>
      <c r="G42" s="130">
        <f>SUM(E42:F43)</f>
        <v>156</v>
      </c>
      <c r="H42" s="16"/>
      <c r="I42" s="133"/>
      <c r="J42" s="17"/>
      <c r="K42" s="116" t="s">
        <v>46</v>
      </c>
      <c r="L42" s="117"/>
      <c r="M42" s="125">
        <f>SUM(M11:M17,M30:M34)</f>
        <v>177</v>
      </c>
      <c r="N42" s="127">
        <f>SUM(N11:N17,N30:N34)</f>
        <v>15</v>
      </c>
      <c r="O42" s="132">
        <f>SUM(M42:N43)</f>
        <v>192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936</v>
      </c>
      <c r="F44" s="134">
        <f>SUM(F40:F43)</f>
        <v>71</v>
      </c>
      <c r="G44" s="136">
        <f>SUM(E44:F45)</f>
        <v>1007</v>
      </c>
      <c r="H44" s="16"/>
      <c r="I44" s="110"/>
      <c r="J44" s="17"/>
      <c r="K44" s="73" t="s">
        <v>44</v>
      </c>
      <c r="L44" s="108"/>
      <c r="M44" s="134">
        <f>SUM(M40:M43)</f>
        <v>1227</v>
      </c>
      <c r="N44" s="134">
        <f>SUM(N40:N43)</f>
        <v>90</v>
      </c>
      <c r="O44" s="136">
        <f>SUM(M44:N45)</f>
        <v>1317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  <c r="AD47" s="157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100.8" x14ac:dyDescent="0.5">
      <c r="C51" s="138" t="str">
        <f>CONCATENATE((AE10),".00"," - ",(AF10),".00")</f>
        <v>8.00 - 9.00</v>
      </c>
      <c r="D51" s="139"/>
      <c r="E51" s="30">
        <f>AB11</f>
        <v>124</v>
      </c>
      <c r="F51" s="31">
        <f>AC11</f>
        <v>3</v>
      </c>
      <c r="G51" s="32">
        <f>SUM(E51:F51)</f>
        <v>127</v>
      </c>
      <c r="H51" s="28"/>
      <c r="I51" s="27"/>
      <c r="J51" s="27"/>
      <c r="K51" s="138" t="str">
        <f>CONCATENATE((AK10),".00"," - ",(AL10),".00")</f>
        <v>12.00 - 13.00</v>
      </c>
      <c r="L51" s="139"/>
      <c r="M51" s="30">
        <f>AH11</f>
        <v>233</v>
      </c>
      <c r="N51" s="31">
        <f>AI11</f>
        <v>7</v>
      </c>
      <c r="O51" s="32">
        <f>SUM(M51:N51)</f>
        <v>240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13.00 - 14.00</v>
      </c>
      <c r="D52" s="141"/>
      <c r="E52" s="33">
        <f>AB14</f>
        <v>66</v>
      </c>
      <c r="F52" s="34">
        <f>AC14</f>
        <v>2</v>
      </c>
      <c r="G52" s="35">
        <f>SUM(E52:F52)</f>
        <v>68</v>
      </c>
      <c r="H52" s="28"/>
      <c r="I52" s="27"/>
      <c r="J52" s="27"/>
      <c r="K52" s="140" t="str">
        <f>CONCATENATE((AK13),".00"," - ",(AL13),".00")</f>
        <v>17.00 - 18.00</v>
      </c>
      <c r="L52" s="141"/>
      <c r="M52" s="33">
        <f>AH14</f>
        <v>175</v>
      </c>
      <c r="N52" s="34">
        <f>AI14</f>
        <v>7</v>
      </c>
      <c r="O52" s="35">
        <f>SUM(M52:N52)</f>
        <v>182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12" zoomScale="50" zoomScaleNormal="50" workbookViewId="0">
      <selection activeCell="R74" sqref="R74"/>
    </sheetView>
  </sheetViews>
  <sheetFormatPr defaultRowHeight="13.2" x14ac:dyDescent="0.25"/>
  <cols>
    <col min="3" max="3" width="25.88671875" bestFit="1" customWidth="1"/>
    <col min="4" max="4" width="11.33203125" bestFit="1" customWidth="1"/>
    <col min="5" max="5" width="13.6640625" bestFit="1" customWidth="1"/>
    <col min="6" max="6" width="12.33203125" bestFit="1" customWidth="1"/>
    <col min="7" max="7" width="14.44140625" bestFit="1" customWidth="1"/>
    <col min="11" max="11" width="25.88671875" bestFit="1" customWidth="1"/>
    <col min="12" max="12" width="45.5546875" bestFit="1" customWidth="1"/>
    <col min="13" max="13" width="19.88671875" customWidth="1"/>
    <col min="14" max="14" width="12.33203125" bestFit="1" customWidth="1"/>
    <col min="15" max="15" width="13.6640625" bestFit="1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+Origine!B57</f>
        <v>45695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50.4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50.4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172</v>
      </c>
      <c r="AC10" s="44">
        <f>VLOOKUP(AB10,R11:S23,2,FALSE)</f>
        <v>0.375</v>
      </c>
      <c r="AD10" s="44">
        <f>AC10+S12</f>
        <v>0.41666666666666669</v>
      </c>
      <c r="AE10" s="45">
        <f>HOUR(AC10)</f>
        <v>9</v>
      </c>
      <c r="AF10" s="45">
        <f>HOUR(AD10)</f>
        <v>10</v>
      </c>
      <c r="AG10" s="45" t="s">
        <v>28</v>
      </c>
      <c r="AH10" s="45">
        <f>MAX(V11:V23)</f>
        <v>175</v>
      </c>
      <c r="AI10" s="44">
        <f>VLOOKUP(AH10,V11:W23,2,FALSE)</f>
        <v>0.33333333333333298</v>
      </c>
      <c r="AJ10" s="44">
        <f>AI10+W12</f>
        <v>0.37499999999999967</v>
      </c>
      <c r="AK10" s="45">
        <f>HOUR(AI10)</f>
        <v>8</v>
      </c>
      <c r="AL10" s="45">
        <f>HOUR(AJ10)</f>
        <v>9</v>
      </c>
    </row>
    <row r="11" spans="1:38" ht="25.8" thickBot="1" x14ac:dyDescent="0.3">
      <c r="A11" s="98"/>
      <c r="C11" s="100" t="s">
        <v>4</v>
      </c>
      <c r="D11" s="101"/>
      <c r="E11" s="21">
        <f>Origine!H57</f>
        <v>1</v>
      </c>
      <c r="F11" s="21">
        <f>Origine!I57</f>
        <v>0</v>
      </c>
      <c r="G11" s="22">
        <f>SUM(E11:F11)</f>
        <v>1</v>
      </c>
      <c r="H11" s="17"/>
      <c r="I11" s="102"/>
      <c r="J11" s="16"/>
      <c r="K11" s="100" t="s">
        <v>4</v>
      </c>
      <c r="L11" s="101"/>
      <c r="M11" s="21">
        <f>Origine!H513</f>
        <v>15</v>
      </c>
      <c r="N11" s="21">
        <f>Origine!I513</f>
        <v>0</v>
      </c>
      <c r="O11" s="22">
        <f>SUM(M11:N11)</f>
        <v>15</v>
      </c>
      <c r="Q11" s="9"/>
      <c r="R11" s="49">
        <f>G11</f>
        <v>1</v>
      </c>
      <c r="S11" s="44">
        <v>0</v>
      </c>
      <c r="T11" s="49">
        <f>E11</f>
        <v>1</v>
      </c>
      <c r="U11" s="49">
        <f>F11</f>
        <v>0</v>
      </c>
      <c r="V11" s="49">
        <f>O11</f>
        <v>15</v>
      </c>
      <c r="W11" s="44">
        <v>0</v>
      </c>
      <c r="X11" s="49">
        <f>M11</f>
        <v>15</v>
      </c>
      <c r="Y11" s="49">
        <f>N11</f>
        <v>0</v>
      </c>
      <c r="Z11" s="6"/>
      <c r="AA11" s="45" t="s">
        <v>29</v>
      </c>
      <c r="AB11" s="45">
        <f>VLOOKUP($AC$10,$S$11:$U$34,2,FALSE)</f>
        <v>135</v>
      </c>
      <c r="AC11" s="45">
        <f>VLOOKUP($AC$10,$S$11:$U$34,3,FALSE)</f>
        <v>37</v>
      </c>
      <c r="AD11" s="45"/>
      <c r="AE11" s="45"/>
      <c r="AF11" s="45"/>
      <c r="AG11" s="45" t="s">
        <v>29</v>
      </c>
      <c r="AH11" s="45">
        <f>VLOOKUP($AI$10,$W$11:$Y$34,2,FALSE)</f>
        <v>160</v>
      </c>
      <c r="AI11" s="45">
        <f>VLOOKUP($AI$10,$W$11:$Y$34,3,FALSE)</f>
        <v>15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3">
        <f>Origine!H58</f>
        <v>3</v>
      </c>
      <c r="F12" s="24">
        <f>Origine!I58</f>
        <v>0</v>
      </c>
      <c r="G12" s="25">
        <f t="shared" ref="G12:G34" si="0">SUM(E12:F12)</f>
        <v>3</v>
      </c>
      <c r="H12" s="17"/>
      <c r="I12" s="103"/>
      <c r="J12" s="16"/>
      <c r="K12" s="81" t="s">
        <v>5</v>
      </c>
      <c r="L12" s="82"/>
      <c r="M12" s="21">
        <f>Origine!H514</f>
        <v>0</v>
      </c>
      <c r="N12" s="21">
        <f>Origine!I514</f>
        <v>0</v>
      </c>
      <c r="O12" s="25">
        <f t="shared" ref="O12:O34" si="1">SUM(M12:N12)</f>
        <v>0</v>
      </c>
      <c r="Q12" s="9"/>
      <c r="R12" s="49">
        <f t="shared" ref="R12:R34" si="2">G12</f>
        <v>3</v>
      </c>
      <c r="S12" s="44">
        <v>4.1666666666666664E-2</v>
      </c>
      <c r="T12" s="49">
        <f t="shared" ref="T12:U34" si="3">E12</f>
        <v>3</v>
      </c>
      <c r="U12" s="49">
        <f t="shared" si="3"/>
        <v>0</v>
      </c>
      <c r="V12" s="49">
        <f t="shared" ref="V12:V34" si="4">O12</f>
        <v>0</v>
      </c>
      <c r="W12" s="44">
        <v>4.1666666666666664E-2</v>
      </c>
      <c r="X12" s="49">
        <f t="shared" ref="X12:Y34" si="5">M12</f>
        <v>0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3">
        <f>Origine!H59</f>
        <v>1</v>
      </c>
      <c r="F13" s="24">
        <f>Origine!I59</f>
        <v>0</v>
      </c>
      <c r="G13" s="25">
        <f t="shared" si="0"/>
        <v>1</v>
      </c>
      <c r="H13" s="17"/>
      <c r="I13" s="103"/>
      <c r="J13" s="16"/>
      <c r="K13" s="81" t="s">
        <v>6</v>
      </c>
      <c r="L13" s="82"/>
      <c r="M13" s="21">
        <f>Origine!H515</f>
        <v>0</v>
      </c>
      <c r="N13" s="21">
        <f>Origine!I515</f>
        <v>0</v>
      </c>
      <c r="O13" s="25">
        <f t="shared" si="1"/>
        <v>0</v>
      </c>
      <c r="Q13" s="9"/>
      <c r="R13" s="49">
        <f t="shared" si="2"/>
        <v>1</v>
      </c>
      <c r="S13" s="44">
        <v>8.3333333333333329E-2</v>
      </c>
      <c r="T13" s="49">
        <f t="shared" si="3"/>
        <v>1</v>
      </c>
      <c r="U13" s="49">
        <f t="shared" si="3"/>
        <v>0</v>
      </c>
      <c r="V13" s="49">
        <f t="shared" si="4"/>
        <v>0</v>
      </c>
      <c r="W13" s="44">
        <v>8.3333333333333329E-2</v>
      </c>
      <c r="X13" s="49">
        <f t="shared" si="5"/>
        <v>0</v>
      </c>
      <c r="Y13" s="49">
        <f t="shared" si="5"/>
        <v>0</v>
      </c>
      <c r="Z13" s="6"/>
      <c r="AA13" s="45" t="s">
        <v>30</v>
      </c>
      <c r="AB13" s="45">
        <f>MAX(R24:R34)</f>
        <v>108</v>
      </c>
      <c r="AC13" s="44">
        <f>VLOOKUP(AB13,R24:S34,2,FALSE)</f>
        <v>0.54166666666666696</v>
      </c>
      <c r="AD13" s="44">
        <f>AC13+S12</f>
        <v>0.58333333333333359</v>
      </c>
      <c r="AE13" s="45">
        <f>HOUR(AC13)</f>
        <v>13</v>
      </c>
      <c r="AF13" s="45">
        <f>HOUR(AD13)</f>
        <v>14</v>
      </c>
      <c r="AG13" s="45" t="s">
        <v>30</v>
      </c>
      <c r="AH13" s="45">
        <f>MAX(V24:V34)</f>
        <v>216</v>
      </c>
      <c r="AI13" s="44">
        <f>VLOOKUP(AH13,V24:W34,2,FALSE)</f>
        <v>0.54166666666666696</v>
      </c>
      <c r="AJ13" s="44">
        <f>AI13+W12</f>
        <v>0.58333333333333359</v>
      </c>
      <c r="AK13" s="45">
        <f>HOUR(AI13)</f>
        <v>13</v>
      </c>
      <c r="AL13" s="45">
        <f>HOUR(AJ13)</f>
        <v>14</v>
      </c>
    </row>
    <row r="14" spans="1:38" ht="25.8" thickBot="1" x14ac:dyDescent="0.3">
      <c r="A14" s="99"/>
      <c r="C14" s="81" t="s">
        <v>7</v>
      </c>
      <c r="D14" s="82"/>
      <c r="E14" s="23">
        <f>Origine!H60</f>
        <v>4</v>
      </c>
      <c r="F14" s="24">
        <f>Origine!I60</f>
        <v>0</v>
      </c>
      <c r="G14" s="25">
        <f t="shared" si="0"/>
        <v>4</v>
      </c>
      <c r="H14" s="17"/>
      <c r="I14" s="103"/>
      <c r="J14" s="16"/>
      <c r="K14" s="81" t="s">
        <v>7</v>
      </c>
      <c r="L14" s="82"/>
      <c r="M14" s="21">
        <f>Origine!H516</f>
        <v>0</v>
      </c>
      <c r="N14" s="21">
        <f>Origine!I516</f>
        <v>0</v>
      </c>
      <c r="O14" s="25">
        <f t="shared" si="1"/>
        <v>0</v>
      </c>
      <c r="Q14" s="9"/>
      <c r="R14" s="49">
        <f t="shared" si="2"/>
        <v>4</v>
      </c>
      <c r="S14" s="44">
        <v>0.125</v>
      </c>
      <c r="T14" s="49">
        <f t="shared" si="3"/>
        <v>4</v>
      </c>
      <c r="U14" s="49">
        <f t="shared" si="3"/>
        <v>0</v>
      </c>
      <c r="V14" s="49">
        <f t="shared" si="4"/>
        <v>0</v>
      </c>
      <c r="W14" s="44">
        <v>0.125</v>
      </c>
      <c r="X14" s="49">
        <f t="shared" si="5"/>
        <v>0</v>
      </c>
      <c r="Y14" s="49">
        <f t="shared" si="5"/>
        <v>0</v>
      </c>
      <c r="Z14" s="6"/>
      <c r="AA14" s="45" t="s">
        <v>29</v>
      </c>
      <c r="AB14" s="45">
        <f>VLOOKUP($AC$13,$S$11:$U$34,2,FALSE)</f>
        <v>94</v>
      </c>
      <c r="AC14" s="45">
        <f>VLOOKUP($AC$13,$S$11:$U$34,3,FALSE)</f>
        <v>14</v>
      </c>
      <c r="AD14" s="45"/>
      <c r="AE14" s="45"/>
      <c r="AF14" s="45"/>
      <c r="AG14" s="45" t="s">
        <v>29</v>
      </c>
      <c r="AH14" s="45">
        <f>VLOOKUP($AI$13,$W$11:$Y$34,2,FALSE)</f>
        <v>203</v>
      </c>
      <c r="AI14" s="45">
        <f>VLOOKUP($AI$13,$W$11:$Y$34,3,FALSE)</f>
        <v>13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3">
        <f>Origine!H61</f>
        <v>3</v>
      </c>
      <c r="F15" s="24">
        <f>Origine!I61</f>
        <v>0</v>
      </c>
      <c r="G15" s="25">
        <f t="shared" si="0"/>
        <v>3</v>
      </c>
      <c r="H15" s="17"/>
      <c r="I15" s="103"/>
      <c r="J15" s="16"/>
      <c r="K15" s="81" t="s">
        <v>8</v>
      </c>
      <c r="L15" s="82"/>
      <c r="M15" s="21">
        <f>Origine!H517</f>
        <v>0</v>
      </c>
      <c r="N15" s="21">
        <f>Origine!I517</f>
        <v>0</v>
      </c>
      <c r="O15" s="25">
        <f t="shared" si="1"/>
        <v>0</v>
      </c>
      <c r="Q15" s="9"/>
      <c r="R15" s="49">
        <f t="shared" si="2"/>
        <v>3</v>
      </c>
      <c r="S15" s="44">
        <v>0.16666666666666666</v>
      </c>
      <c r="T15" s="49">
        <f t="shared" si="3"/>
        <v>3</v>
      </c>
      <c r="U15" s="49">
        <f t="shared" si="3"/>
        <v>0</v>
      </c>
      <c r="V15" s="49">
        <f t="shared" si="4"/>
        <v>0</v>
      </c>
      <c r="W15" s="44">
        <v>0.16666666666666666</v>
      </c>
      <c r="X15" s="49">
        <f t="shared" si="5"/>
        <v>0</v>
      </c>
      <c r="Y15" s="49">
        <f t="shared" si="5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3">
        <f>Origine!H62</f>
        <v>22</v>
      </c>
      <c r="F16" s="24">
        <f>Origine!I62</f>
        <v>2</v>
      </c>
      <c r="G16" s="25">
        <f t="shared" si="0"/>
        <v>24</v>
      </c>
      <c r="H16" s="17"/>
      <c r="I16" s="103"/>
      <c r="J16" s="16"/>
      <c r="K16" s="81" t="s">
        <v>9</v>
      </c>
      <c r="L16" s="82"/>
      <c r="M16" s="21">
        <f>Origine!H518</f>
        <v>15</v>
      </c>
      <c r="N16" s="21">
        <f>Origine!I518</f>
        <v>1</v>
      </c>
      <c r="O16" s="25">
        <f t="shared" si="1"/>
        <v>16</v>
      </c>
      <c r="Q16" s="9"/>
      <c r="R16" s="49">
        <f t="shared" si="2"/>
        <v>24</v>
      </c>
      <c r="S16" s="44">
        <v>0.20833333333333301</v>
      </c>
      <c r="T16" s="49">
        <f t="shared" si="3"/>
        <v>22</v>
      </c>
      <c r="U16" s="49">
        <f t="shared" si="3"/>
        <v>2</v>
      </c>
      <c r="V16" s="49">
        <f t="shared" si="4"/>
        <v>16</v>
      </c>
      <c r="W16" s="44">
        <v>0.20833333333333301</v>
      </c>
      <c r="X16" s="49">
        <f t="shared" si="5"/>
        <v>15</v>
      </c>
      <c r="Y16" s="49">
        <f t="shared" si="5"/>
        <v>1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3">
        <f>Origine!H63</f>
        <v>51</v>
      </c>
      <c r="F17" s="24">
        <f>Origine!I63</f>
        <v>4</v>
      </c>
      <c r="G17" s="25">
        <f t="shared" si="0"/>
        <v>55</v>
      </c>
      <c r="H17" s="17"/>
      <c r="I17" s="103"/>
      <c r="J17" s="16"/>
      <c r="K17" s="81" t="s">
        <v>10</v>
      </c>
      <c r="L17" s="82"/>
      <c r="M17" s="21">
        <f>Origine!H519</f>
        <v>30</v>
      </c>
      <c r="N17" s="21">
        <f>Origine!I519</f>
        <v>6</v>
      </c>
      <c r="O17" s="25">
        <f t="shared" si="1"/>
        <v>36</v>
      </c>
      <c r="Q17" s="9"/>
      <c r="R17" s="49">
        <f t="shared" si="2"/>
        <v>55</v>
      </c>
      <c r="S17" s="44">
        <v>0.25</v>
      </c>
      <c r="T17" s="49">
        <f t="shared" si="3"/>
        <v>51</v>
      </c>
      <c r="U17" s="49">
        <f t="shared" si="3"/>
        <v>4</v>
      </c>
      <c r="V17" s="49">
        <f t="shared" si="4"/>
        <v>36</v>
      </c>
      <c r="W17" s="44">
        <v>0.25</v>
      </c>
      <c r="X17" s="49">
        <f t="shared" si="5"/>
        <v>30</v>
      </c>
      <c r="Y17" s="49">
        <f t="shared" si="5"/>
        <v>6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3">
        <f>Origine!H64</f>
        <v>109</v>
      </c>
      <c r="F18" s="24">
        <f>Origine!I64</f>
        <v>3</v>
      </c>
      <c r="G18" s="25">
        <f t="shared" si="0"/>
        <v>112</v>
      </c>
      <c r="H18" s="17"/>
      <c r="I18" s="26"/>
      <c r="J18" s="16"/>
      <c r="K18" s="81" t="s">
        <v>11</v>
      </c>
      <c r="L18" s="82"/>
      <c r="M18" s="21">
        <f>Origine!H520</f>
        <v>87</v>
      </c>
      <c r="N18" s="21">
        <f>Origine!I520</f>
        <v>11</v>
      </c>
      <c r="O18" s="25">
        <f t="shared" si="1"/>
        <v>98</v>
      </c>
      <c r="Q18" s="9"/>
      <c r="R18" s="49">
        <f t="shared" si="2"/>
        <v>112</v>
      </c>
      <c r="S18" s="44">
        <v>0.29166666666666702</v>
      </c>
      <c r="T18" s="49">
        <f t="shared" si="3"/>
        <v>109</v>
      </c>
      <c r="U18" s="49">
        <f t="shared" si="3"/>
        <v>3</v>
      </c>
      <c r="V18" s="49">
        <f t="shared" si="4"/>
        <v>98</v>
      </c>
      <c r="W18" s="44">
        <v>0.29166666666666702</v>
      </c>
      <c r="X18" s="49">
        <f t="shared" si="5"/>
        <v>87</v>
      </c>
      <c r="Y18" s="49">
        <f t="shared" si="5"/>
        <v>11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3">
        <f>Origine!H65</f>
        <v>140</v>
      </c>
      <c r="F19" s="24">
        <f>Origine!I65</f>
        <v>18</v>
      </c>
      <c r="G19" s="25">
        <f t="shared" si="0"/>
        <v>158</v>
      </c>
      <c r="H19" s="17"/>
      <c r="I19" s="26"/>
      <c r="J19" s="16"/>
      <c r="K19" s="81" t="s">
        <v>12</v>
      </c>
      <c r="L19" s="82"/>
      <c r="M19" s="21">
        <f>Origine!H521</f>
        <v>160</v>
      </c>
      <c r="N19" s="21">
        <f>Origine!I521</f>
        <v>15</v>
      </c>
      <c r="O19" s="25">
        <f t="shared" si="1"/>
        <v>175</v>
      </c>
      <c r="Q19" s="9"/>
      <c r="R19" s="49">
        <f t="shared" si="2"/>
        <v>158</v>
      </c>
      <c r="S19" s="44">
        <v>0.33333333333333298</v>
      </c>
      <c r="T19" s="49">
        <f t="shared" si="3"/>
        <v>140</v>
      </c>
      <c r="U19" s="49">
        <f t="shared" si="3"/>
        <v>18</v>
      </c>
      <c r="V19" s="49">
        <f t="shared" si="4"/>
        <v>175</v>
      </c>
      <c r="W19" s="44">
        <v>0.33333333333333298</v>
      </c>
      <c r="X19" s="49">
        <f t="shared" si="5"/>
        <v>160</v>
      </c>
      <c r="Y19" s="49">
        <f t="shared" si="5"/>
        <v>15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3">
        <f>Origine!H66</f>
        <v>135</v>
      </c>
      <c r="F20" s="24">
        <f>Origine!I66</f>
        <v>37</v>
      </c>
      <c r="G20" s="25">
        <f t="shared" si="0"/>
        <v>172</v>
      </c>
      <c r="H20" s="17"/>
      <c r="I20" s="26"/>
      <c r="J20" s="16"/>
      <c r="K20" s="81" t="s">
        <v>13</v>
      </c>
      <c r="L20" s="82"/>
      <c r="M20" s="21">
        <f>Origine!H522</f>
        <v>87</v>
      </c>
      <c r="N20" s="21">
        <f>Origine!I522</f>
        <v>13</v>
      </c>
      <c r="O20" s="25">
        <f t="shared" si="1"/>
        <v>100</v>
      </c>
      <c r="Q20" s="9"/>
      <c r="R20" s="49">
        <f t="shared" si="2"/>
        <v>172</v>
      </c>
      <c r="S20" s="44">
        <v>0.375</v>
      </c>
      <c r="T20" s="49">
        <f t="shared" si="3"/>
        <v>135</v>
      </c>
      <c r="U20" s="49">
        <f t="shared" si="3"/>
        <v>37</v>
      </c>
      <c r="V20" s="49">
        <f t="shared" si="4"/>
        <v>100</v>
      </c>
      <c r="W20" s="44">
        <v>0.375</v>
      </c>
      <c r="X20" s="49">
        <f t="shared" si="5"/>
        <v>87</v>
      </c>
      <c r="Y20" s="49">
        <f t="shared" si="5"/>
        <v>13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3">
        <f>Origine!H67</f>
        <v>113</v>
      </c>
      <c r="F21" s="24">
        <f>Origine!I67</f>
        <v>23</v>
      </c>
      <c r="G21" s="25">
        <f t="shared" si="0"/>
        <v>136</v>
      </c>
      <c r="H21" s="17"/>
      <c r="I21" s="26"/>
      <c r="J21" s="16"/>
      <c r="K21" s="81" t="s">
        <v>14</v>
      </c>
      <c r="L21" s="82"/>
      <c r="M21" s="21">
        <f>Origine!H523</f>
        <v>88</v>
      </c>
      <c r="N21" s="21">
        <f>Origine!I523</f>
        <v>8</v>
      </c>
      <c r="O21" s="25">
        <f t="shared" si="1"/>
        <v>96</v>
      </c>
      <c r="Q21" s="9"/>
      <c r="R21" s="49">
        <f t="shared" si="2"/>
        <v>136</v>
      </c>
      <c r="S21" s="44">
        <v>0.41666666666666702</v>
      </c>
      <c r="T21" s="49">
        <f t="shared" si="3"/>
        <v>113</v>
      </c>
      <c r="U21" s="49">
        <f t="shared" si="3"/>
        <v>23</v>
      </c>
      <c r="V21" s="49">
        <f t="shared" si="4"/>
        <v>96</v>
      </c>
      <c r="W21" s="44">
        <v>0.41666666666666702</v>
      </c>
      <c r="X21" s="49">
        <f t="shared" si="5"/>
        <v>88</v>
      </c>
      <c r="Y21" s="49">
        <f t="shared" si="5"/>
        <v>8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3">
        <f>Origine!H68</f>
        <v>104</v>
      </c>
      <c r="F22" s="24">
        <f>Origine!I68</f>
        <v>12</v>
      </c>
      <c r="G22" s="25">
        <f t="shared" si="0"/>
        <v>116</v>
      </c>
      <c r="H22" s="17"/>
      <c r="I22" s="26"/>
      <c r="J22" s="16"/>
      <c r="K22" s="81" t="s">
        <v>15</v>
      </c>
      <c r="L22" s="82"/>
      <c r="M22" s="21">
        <f>Origine!H524</f>
        <v>117</v>
      </c>
      <c r="N22" s="21">
        <f>Origine!I524</f>
        <v>9</v>
      </c>
      <c r="O22" s="25">
        <f t="shared" si="1"/>
        <v>126</v>
      </c>
      <c r="Q22" s="9"/>
      <c r="R22" s="49">
        <f t="shared" si="2"/>
        <v>116</v>
      </c>
      <c r="S22" s="44">
        <v>0.45833333333333298</v>
      </c>
      <c r="T22" s="49">
        <f t="shared" si="3"/>
        <v>104</v>
      </c>
      <c r="U22" s="49">
        <f t="shared" si="3"/>
        <v>12</v>
      </c>
      <c r="V22" s="49">
        <f t="shared" si="4"/>
        <v>126</v>
      </c>
      <c r="W22" s="44">
        <v>0.45833333333333298</v>
      </c>
      <c r="X22" s="49">
        <f t="shared" si="5"/>
        <v>117</v>
      </c>
      <c r="Y22" s="49">
        <f t="shared" si="5"/>
        <v>9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61.8" thickBot="1" x14ac:dyDescent="0.3">
      <c r="A23" s="12"/>
      <c r="C23" s="81" t="s">
        <v>16</v>
      </c>
      <c r="D23" s="82"/>
      <c r="E23" s="23">
        <f>Origine!H69</f>
        <v>127</v>
      </c>
      <c r="F23" s="24">
        <f>Origine!I69</f>
        <v>18</v>
      </c>
      <c r="G23" s="25">
        <f t="shared" si="0"/>
        <v>145</v>
      </c>
      <c r="H23" s="17"/>
      <c r="I23" s="26"/>
      <c r="J23" s="16"/>
      <c r="K23" s="81" t="s">
        <v>16</v>
      </c>
      <c r="L23" s="82"/>
      <c r="M23" s="21">
        <f>Origine!H525</f>
        <v>160</v>
      </c>
      <c r="N23" s="21">
        <f>Origine!I525</f>
        <v>15</v>
      </c>
      <c r="O23" s="25">
        <f t="shared" si="1"/>
        <v>175</v>
      </c>
      <c r="Q23" s="9"/>
      <c r="R23" s="49">
        <f t="shared" si="2"/>
        <v>145</v>
      </c>
      <c r="S23" s="44">
        <v>0.5</v>
      </c>
      <c r="T23" s="49">
        <f t="shared" si="3"/>
        <v>127</v>
      </c>
      <c r="U23" s="49">
        <f t="shared" si="3"/>
        <v>18</v>
      </c>
      <c r="V23" s="49">
        <f t="shared" si="4"/>
        <v>175</v>
      </c>
      <c r="W23" s="44">
        <v>0.5</v>
      </c>
      <c r="X23" s="49">
        <f t="shared" si="5"/>
        <v>160</v>
      </c>
      <c r="Y23" s="49">
        <f t="shared" si="5"/>
        <v>15</v>
      </c>
      <c r="Z23" s="6"/>
      <c r="AA23" s="6"/>
      <c r="AB23" s="6"/>
      <c r="AC23" s="156"/>
      <c r="AD23" s="157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3">
        <f>Origine!H70</f>
        <v>94</v>
      </c>
      <c r="F24" s="24">
        <f>Origine!I70</f>
        <v>14</v>
      </c>
      <c r="G24" s="25">
        <f t="shared" si="0"/>
        <v>108</v>
      </c>
      <c r="H24" s="17"/>
      <c r="I24" s="26"/>
      <c r="J24" s="16"/>
      <c r="K24" s="81" t="s">
        <v>17</v>
      </c>
      <c r="L24" s="82"/>
      <c r="M24" s="21">
        <f>Origine!H526</f>
        <v>203</v>
      </c>
      <c r="N24" s="21">
        <f>Origine!I526</f>
        <v>13</v>
      </c>
      <c r="O24" s="25">
        <f t="shared" si="1"/>
        <v>216</v>
      </c>
      <c r="Q24" s="9"/>
      <c r="R24" s="49">
        <f t="shared" si="2"/>
        <v>108</v>
      </c>
      <c r="S24" s="44">
        <v>0.54166666666666696</v>
      </c>
      <c r="T24" s="49">
        <f t="shared" si="3"/>
        <v>94</v>
      </c>
      <c r="U24" s="49">
        <f t="shared" si="3"/>
        <v>14</v>
      </c>
      <c r="V24" s="49">
        <f t="shared" si="4"/>
        <v>216</v>
      </c>
      <c r="W24" s="44">
        <v>0.54166666666666696</v>
      </c>
      <c r="X24" s="49">
        <f t="shared" si="5"/>
        <v>203</v>
      </c>
      <c r="Y24" s="49">
        <f t="shared" si="5"/>
        <v>13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3">
        <f>Origine!H71</f>
        <v>91</v>
      </c>
      <c r="F25" s="24">
        <f>Origine!I71</f>
        <v>10</v>
      </c>
      <c r="G25" s="25">
        <f t="shared" si="0"/>
        <v>101</v>
      </c>
      <c r="H25" s="17"/>
      <c r="I25" s="26"/>
      <c r="J25" s="16"/>
      <c r="K25" s="81" t="s">
        <v>18</v>
      </c>
      <c r="L25" s="82"/>
      <c r="M25" s="21">
        <f>Origine!H527</f>
        <v>175</v>
      </c>
      <c r="N25" s="21">
        <f>Origine!I527</f>
        <v>7</v>
      </c>
      <c r="O25" s="25">
        <f t="shared" si="1"/>
        <v>182</v>
      </c>
      <c r="Q25" s="9"/>
      <c r="R25" s="49">
        <f t="shared" si="2"/>
        <v>101</v>
      </c>
      <c r="S25" s="44">
        <v>0.58333333333333304</v>
      </c>
      <c r="T25" s="49">
        <f t="shared" si="3"/>
        <v>91</v>
      </c>
      <c r="U25" s="49">
        <f t="shared" si="3"/>
        <v>10</v>
      </c>
      <c r="V25" s="49">
        <f t="shared" si="4"/>
        <v>182</v>
      </c>
      <c r="W25" s="44">
        <v>0.58333333333333304</v>
      </c>
      <c r="X25" s="49">
        <f t="shared" si="5"/>
        <v>175</v>
      </c>
      <c r="Y25" s="49">
        <f t="shared" si="5"/>
        <v>7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3">
        <f>Origine!H72</f>
        <v>76</v>
      </c>
      <c r="F26" s="24">
        <f>Origine!I72</f>
        <v>10</v>
      </c>
      <c r="G26" s="25">
        <f t="shared" si="0"/>
        <v>86</v>
      </c>
      <c r="H26" s="17"/>
      <c r="I26" s="26"/>
      <c r="J26" s="16"/>
      <c r="K26" s="81" t="s">
        <v>19</v>
      </c>
      <c r="L26" s="82"/>
      <c r="M26" s="21">
        <f>Origine!H528</f>
        <v>73</v>
      </c>
      <c r="N26" s="21">
        <f>Origine!I528</f>
        <v>8</v>
      </c>
      <c r="O26" s="25">
        <f t="shared" si="1"/>
        <v>81</v>
      </c>
      <c r="Q26" s="9"/>
      <c r="R26" s="49">
        <f t="shared" si="2"/>
        <v>86</v>
      </c>
      <c r="S26" s="44">
        <v>0.625</v>
      </c>
      <c r="T26" s="49">
        <f t="shared" si="3"/>
        <v>76</v>
      </c>
      <c r="U26" s="49">
        <f t="shared" si="3"/>
        <v>10</v>
      </c>
      <c r="V26" s="49">
        <f t="shared" si="4"/>
        <v>81</v>
      </c>
      <c r="W26" s="44">
        <v>0.625</v>
      </c>
      <c r="X26" s="49">
        <f t="shared" si="5"/>
        <v>73</v>
      </c>
      <c r="Y26" s="49">
        <f t="shared" si="5"/>
        <v>8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3">
        <f>Origine!H73</f>
        <v>90</v>
      </c>
      <c r="F27" s="24">
        <f>Origine!I73</f>
        <v>11</v>
      </c>
      <c r="G27" s="25">
        <f t="shared" si="0"/>
        <v>101</v>
      </c>
      <c r="H27" s="17"/>
      <c r="I27" s="26"/>
      <c r="J27" s="16"/>
      <c r="K27" s="81" t="s">
        <v>20</v>
      </c>
      <c r="L27" s="82"/>
      <c r="M27" s="21">
        <f>Origine!H529</f>
        <v>131</v>
      </c>
      <c r="N27" s="21">
        <f>Origine!I529</f>
        <v>8</v>
      </c>
      <c r="O27" s="25">
        <f t="shared" si="1"/>
        <v>139</v>
      </c>
      <c r="Q27" s="9"/>
      <c r="R27" s="49">
        <f t="shared" si="2"/>
        <v>101</v>
      </c>
      <c r="S27" s="44">
        <v>0.66666666666666696</v>
      </c>
      <c r="T27" s="49">
        <f t="shared" si="3"/>
        <v>90</v>
      </c>
      <c r="U27" s="49">
        <f t="shared" si="3"/>
        <v>11</v>
      </c>
      <c r="V27" s="49">
        <f t="shared" si="4"/>
        <v>139</v>
      </c>
      <c r="W27" s="44">
        <v>0.66666666666666696</v>
      </c>
      <c r="X27" s="49">
        <f t="shared" si="5"/>
        <v>131</v>
      </c>
      <c r="Y27" s="49">
        <f t="shared" si="5"/>
        <v>8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3">
        <f>Origine!H74</f>
        <v>72</v>
      </c>
      <c r="F28" s="24">
        <f>Origine!I74</f>
        <v>21</v>
      </c>
      <c r="G28" s="25">
        <f t="shared" si="0"/>
        <v>93</v>
      </c>
      <c r="H28" s="17"/>
      <c r="I28" s="26"/>
      <c r="J28" s="16"/>
      <c r="K28" s="81" t="s">
        <v>21</v>
      </c>
      <c r="L28" s="82"/>
      <c r="M28" s="21">
        <f>Origine!H530</f>
        <v>73</v>
      </c>
      <c r="N28" s="21">
        <f>Origine!I530</f>
        <v>8</v>
      </c>
      <c r="O28" s="25">
        <f t="shared" si="1"/>
        <v>81</v>
      </c>
      <c r="Q28" s="9"/>
      <c r="R28" s="49">
        <f t="shared" si="2"/>
        <v>93</v>
      </c>
      <c r="S28" s="44">
        <v>0.70833333333333304</v>
      </c>
      <c r="T28" s="49">
        <f t="shared" si="3"/>
        <v>72</v>
      </c>
      <c r="U28" s="49">
        <f t="shared" si="3"/>
        <v>21</v>
      </c>
      <c r="V28" s="49">
        <f t="shared" si="4"/>
        <v>81</v>
      </c>
      <c r="W28" s="44">
        <v>0.70833333333333304</v>
      </c>
      <c r="X28" s="49">
        <f t="shared" si="5"/>
        <v>73</v>
      </c>
      <c r="Y28" s="49">
        <f t="shared" si="5"/>
        <v>8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3">
        <f>Origine!H75</f>
        <v>49</v>
      </c>
      <c r="F29" s="24">
        <f>Origine!I75</f>
        <v>11</v>
      </c>
      <c r="G29" s="25">
        <f t="shared" si="0"/>
        <v>60</v>
      </c>
      <c r="H29" s="17"/>
      <c r="I29" s="26"/>
      <c r="J29" s="16"/>
      <c r="K29" s="81" t="s">
        <v>22</v>
      </c>
      <c r="L29" s="82"/>
      <c r="M29" s="21">
        <f>Origine!H531</f>
        <v>145</v>
      </c>
      <c r="N29" s="21">
        <f>Origine!I531</f>
        <v>7</v>
      </c>
      <c r="O29" s="25">
        <f t="shared" si="1"/>
        <v>152</v>
      </c>
      <c r="Q29" s="9"/>
      <c r="R29" s="49">
        <f t="shared" si="2"/>
        <v>60</v>
      </c>
      <c r="S29" s="44">
        <v>0.75</v>
      </c>
      <c r="T29" s="49">
        <f t="shared" si="3"/>
        <v>49</v>
      </c>
      <c r="U29" s="49">
        <f t="shared" si="3"/>
        <v>11</v>
      </c>
      <c r="V29" s="49">
        <f t="shared" si="4"/>
        <v>152</v>
      </c>
      <c r="W29" s="44">
        <v>0.75</v>
      </c>
      <c r="X29" s="49">
        <f t="shared" si="5"/>
        <v>145</v>
      </c>
      <c r="Y29" s="49">
        <f t="shared" si="5"/>
        <v>7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3">
        <f>Origine!H76</f>
        <v>27</v>
      </c>
      <c r="F30" s="24">
        <f>Origine!I76</f>
        <v>2</v>
      </c>
      <c r="G30" s="25">
        <f t="shared" si="0"/>
        <v>29</v>
      </c>
      <c r="H30" s="17"/>
      <c r="I30" s="103"/>
      <c r="J30" s="16"/>
      <c r="K30" s="81" t="s">
        <v>23</v>
      </c>
      <c r="L30" s="82"/>
      <c r="M30" s="21">
        <f>Origine!H532</f>
        <v>58</v>
      </c>
      <c r="N30" s="21">
        <f>Origine!I532</f>
        <v>6</v>
      </c>
      <c r="O30" s="25">
        <f t="shared" si="1"/>
        <v>64</v>
      </c>
      <c r="Q30" s="9"/>
      <c r="R30" s="49">
        <f t="shared" si="2"/>
        <v>29</v>
      </c>
      <c r="S30" s="44">
        <v>0.79166666666666696</v>
      </c>
      <c r="T30" s="49">
        <f t="shared" si="3"/>
        <v>27</v>
      </c>
      <c r="U30" s="49">
        <f t="shared" si="3"/>
        <v>2</v>
      </c>
      <c r="V30" s="49">
        <f t="shared" si="4"/>
        <v>64</v>
      </c>
      <c r="W30" s="44">
        <v>0.79166666666666696</v>
      </c>
      <c r="X30" s="49">
        <f t="shared" si="5"/>
        <v>58</v>
      </c>
      <c r="Y30" s="49">
        <f t="shared" si="5"/>
        <v>6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3">
        <f>Origine!H77</f>
        <v>13</v>
      </c>
      <c r="F31" s="24">
        <f>Origine!I77</f>
        <v>2</v>
      </c>
      <c r="G31" s="25">
        <f t="shared" si="0"/>
        <v>15</v>
      </c>
      <c r="H31" s="17"/>
      <c r="I31" s="103"/>
      <c r="J31" s="16"/>
      <c r="K31" s="81" t="s">
        <v>24</v>
      </c>
      <c r="L31" s="82"/>
      <c r="M31" s="21">
        <f>Origine!H533</f>
        <v>0</v>
      </c>
      <c r="N31" s="21">
        <f>Origine!I533</f>
        <v>3</v>
      </c>
      <c r="O31" s="25">
        <f t="shared" si="1"/>
        <v>3</v>
      </c>
      <c r="Q31" s="9"/>
      <c r="R31" s="49">
        <f t="shared" si="2"/>
        <v>15</v>
      </c>
      <c r="S31" s="44">
        <v>0.83333333333333304</v>
      </c>
      <c r="T31" s="49">
        <f t="shared" si="3"/>
        <v>13</v>
      </c>
      <c r="U31" s="49">
        <f t="shared" si="3"/>
        <v>2</v>
      </c>
      <c r="V31" s="49">
        <f t="shared" si="4"/>
        <v>3</v>
      </c>
      <c r="W31" s="44">
        <v>0.83333333333333304</v>
      </c>
      <c r="X31" s="49">
        <f t="shared" si="5"/>
        <v>0</v>
      </c>
      <c r="Y31" s="49">
        <f t="shared" si="5"/>
        <v>3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3">
        <f>Origine!H78</f>
        <v>10</v>
      </c>
      <c r="F32" s="24">
        <f>Origine!I78</f>
        <v>2</v>
      </c>
      <c r="G32" s="25">
        <f t="shared" si="0"/>
        <v>12</v>
      </c>
      <c r="H32" s="17"/>
      <c r="I32" s="103"/>
      <c r="J32" s="16"/>
      <c r="K32" s="81" t="s">
        <v>25</v>
      </c>
      <c r="L32" s="82"/>
      <c r="M32" s="21">
        <f>Origine!H534</f>
        <v>0</v>
      </c>
      <c r="N32" s="21">
        <f>Origine!I534</f>
        <v>1</v>
      </c>
      <c r="O32" s="25">
        <f t="shared" si="1"/>
        <v>1</v>
      </c>
      <c r="Q32" s="9"/>
      <c r="R32" s="49">
        <f t="shared" si="2"/>
        <v>12</v>
      </c>
      <c r="S32" s="44">
        <v>0.875</v>
      </c>
      <c r="T32" s="49">
        <f t="shared" si="3"/>
        <v>10</v>
      </c>
      <c r="U32" s="49">
        <f t="shared" si="3"/>
        <v>2</v>
      </c>
      <c r="V32" s="49">
        <f t="shared" si="4"/>
        <v>1</v>
      </c>
      <c r="W32" s="44">
        <v>0.875</v>
      </c>
      <c r="X32" s="49">
        <f t="shared" si="5"/>
        <v>0</v>
      </c>
      <c r="Y32" s="49">
        <f t="shared" si="5"/>
        <v>1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3">
        <f>Origine!H79</f>
        <v>8</v>
      </c>
      <c r="F33" s="24">
        <f>Origine!I79</f>
        <v>1</v>
      </c>
      <c r="G33" s="25">
        <f t="shared" si="0"/>
        <v>9</v>
      </c>
      <c r="H33" s="17"/>
      <c r="I33" s="103"/>
      <c r="J33" s="16"/>
      <c r="K33" s="81" t="s">
        <v>26</v>
      </c>
      <c r="L33" s="82"/>
      <c r="M33" s="21">
        <f>Origine!H535</f>
        <v>15</v>
      </c>
      <c r="N33" s="21">
        <f>Origine!I535</f>
        <v>1</v>
      </c>
      <c r="O33" s="25">
        <f t="shared" si="1"/>
        <v>16</v>
      </c>
      <c r="Q33" s="9"/>
      <c r="R33" s="49">
        <f t="shared" si="2"/>
        <v>9</v>
      </c>
      <c r="S33" s="44">
        <v>0.91666666666666696</v>
      </c>
      <c r="T33" s="49">
        <f t="shared" si="3"/>
        <v>8</v>
      </c>
      <c r="U33" s="49">
        <f t="shared" si="3"/>
        <v>1</v>
      </c>
      <c r="V33" s="49">
        <f t="shared" si="4"/>
        <v>16</v>
      </c>
      <c r="W33" s="44">
        <v>0.91666666666666696</v>
      </c>
      <c r="X33" s="49">
        <f t="shared" si="5"/>
        <v>15</v>
      </c>
      <c r="Y33" s="49">
        <f t="shared" si="5"/>
        <v>1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3">
        <f>Origine!H80</f>
        <v>5</v>
      </c>
      <c r="F34" s="24">
        <f>Origine!I80</f>
        <v>0</v>
      </c>
      <c r="G34" s="25">
        <f t="shared" si="0"/>
        <v>5</v>
      </c>
      <c r="H34" s="17"/>
      <c r="I34" s="103"/>
      <c r="J34" s="16"/>
      <c r="K34" s="81" t="s">
        <v>27</v>
      </c>
      <c r="L34" s="82"/>
      <c r="M34" s="21">
        <f>Origine!H536</f>
        <v>15</v>
      </c>
      <c r="N34" s="21">
        <f>Origine!I536</f>
        <v>1</v>
      </c>
      <c r="O34" s="25">
        <f t="shared" si="1"/>
        <v>16</v>
      </c>
      <c r="Q34" s="9"/>
      <c r="R34" s="49">
        <f t="shared" si="2"/>
        <v>5</v>
      </c>
      <c r="S34" s="44">
        <v>0.95833333333333304</v>
      </c>
      <c r="T34" s="49">
        <f t="shared" si="3"/>
        <v>5</v>
      </c>
      <c r="U34" s="49">
        <f t="shared" si="3"/>
        <v>0</v>
      </c>
      <c r="V34" s="49">
        <f t="shared" si="4"/>
        <v>16</v>
      </c>
      <c r="W34" s="44">
        <v>0.95833333333333304</v>
      </c>
      <c r="X34" s="49">
        <f t="shared" si="5"/>
        <v>15</v>
      </c>
      <c r="Y34" s="49">
        <f t="shared" si="5"/>
        <v>1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25.2" x14ac:dyDescent="0.25">
      <c r="A35" s="104"/>
      <c r="C35" s="73" t="s">
        <v>44</v>
      </c>
      <c r="D35" s="74"/>
      <c r="E35" s="105">
        <f>SUM(E11:E34)</f>
        <v>1348</v>
      </c>
      <c r="F35" s="105">
        <f t="shared" ref="F35:G35" si="6">SUM(F11:F34)</f>
        <v>201</v>
      </c>
      <c r="G35" s="111">
        <f t="shared" si="6"/>
        <v>1549</v>
      </c>
      <c r="H35" s="16"/>
      <c r="I35" s="110"/>
      <c r="J35" s="17"/>
      <c r="K35" s="73" t="s">
        <v>44</v>
      </c>
      <c r="L35" s="74"/>
      <c r="M35" s="105">
        <f t="shared" ref="M35:O35" si="7">SUM(M11:M34)</f>
        <v>1647</v>
      </c>
      <c r="N35" s="105">
        <f t="shared" si="7"/>
        <v>141</v>
      </c>
      <c r="O35" s="111">
        <f t="shared" si="7"/>
        <v>1788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50.4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25.2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25.2" x14ac:dyDescent="0.25">
      <c r="A40" s="113"/>
      <c r="C40" s="114" t="s">
        <v>45</v>
      </c>
      <c r="D40" s="115"/>
      <c r="E40" s="118">
        <f>SUM(E18:E29)</f>
        <v>1200</v>
      </c>
      <c r="F40" s="118">
        <f>SUM(F18:F29)</f>
        <v>188</v>
      </c>
      <c r="G40" s="120">
        <f>SUM(E40:F41)</f>
        <v>1388</v>
      </c>
      <c r="H40" s="16"/>
      <c r="I40" s="129"/>
      <c r="J40" s="17"/>
      <c r="K40" s="114" t="s">
        <v>45</v>
      </c>
      <c r="L40" s="115"/>
      <c r="M40" s="118">
        <f>SUM(M18:M29)</f>
        <v>1499</v>
      </c>
      <c r="N40" s="118">
        <f>SUM(N18:N29)</f>
        <v>122</v>
      </c>
      <c r="O40" s="120">
        <f>SUM(M40:N41)</f>
        <v>1621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25.2" x14ac:dyDescent="0.25">
      <c r="A42" s="122"/>
      <c r="C42" s="116" t="s">
        <v>46</v>
      </c>
      <c r="D42" s="117"/>
      <c r="E42" s="125">
        <f>SUM(E11:E17,E30:E34)</f>
        <v>148</v>
      </c>
      <c r="F42" s="127">
        <f>SUM(F11:F17,F30:F34)</f>
        <v>13</v>
      </c>
      <c r="G42" s="130">
        <f>SUM(E42:F43)</f>
        <v>161</v>
      </c>
      <c r="H42" s="16"/>
      <c r="I42" s="133"/>
      <c r="J42" s="17"/>
      <c r="K42" s="116" t="s">
        <v>46</v>
      </c>
      <c r="L42" s="117"/>
      <c r="M42" s="125">
        <f>SUM(M11:M17,M30:M34)</f>
        <v>148</v>
      </c>
      <c r="N42" s="127">
        <f>SUM(N11:N17,N30:N34)</f>
        <v>19</v>
      </c>
      <c r="O42" s="132">
        <f>SUM(M42:N43)</f>
        <v>167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25.2" x14ac:dyDescent="0.25">
      <c r="A44" s="104"/>
      <c r="C44" s="73" t="s">
        <v>44</v>
      </c>
      <c r="D44" s="108"/>
      <c r="E44" s="134">
        <f>SUM(E40:E43)</f>
        <v>1348</v>
      </c>
      <c r="F44" s="134">
        <f>SUM(F40:F43)</f>
        <v>201</v>
      </c>
      <c r="G44" s="136">
        <f>SUM(E44:F45)</f>
        <v>1549</v>
      </c>
      <c r="H44" s="16"/>
      <c r="I44" s="110"/>
      <c r="J44" s="17"/>
      <c r="K44" s="73" t="s">
        <v>44</v>
      </c>
      <c r="L44" s="108"/>
      <c r="M44" s="134">
        <f>SUM(M40:M43)</f>
        <v>1647</v>
      </c>
      <c r="N44" s="134">
        <f>SUM(N40:N43)</f>
        <v>141</v>
      </c>
      <c r="O44" s="136">
        <f>SUM(M44:N45)</f>
        <v>1788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61.2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  <c r="AD47" s="157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50.4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25.2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25.2" x14ac:dyDescent="0.5">
      <c r="C51" s="138" t="str">
        <f>CONCATENATE((AE10),".00"," - ",(AF10),".00")</f>
        <v>9.00 - 10.00</v>
      </c>
      <c r="D51" s="139"/>
      <c r="E51" s="30">
        <f>AB11</f>
        <v>135</v>
      </c>
      <c r="F51" s="31">
        <f>AC11</f>
        <v>37</v>
      </c>
      <c r="G51" s="32">
        <f>SUM(E51:F51)</f>
        <v>172</v>
      </c>
      <c r="H51" s="28"/>
      <c r="I51" s="27"/>
      <c r="J51" s="27"/>
      <c r="K51" s="138" t="str">
        <f>CONCATENATE((AK10),".00"," - ",(AL10),".00")</f>
        <v>8.00 - 9.00</v>
      </c>
      <c r="L51" s="139"/>
      <c r="M51" s="30">
        <f>AH11</f>
        <v>160</v>
      </c>
      <c r="N51" s="31">
        <f>AI11</f>
        <v>15</v>
      </c>
      <c r="O51" s="32">
        <f>SUM(M51:N51)</f>
        <v>175</v>
      </c>
      <c r="Q51" s="10"/>
      <c r="R51" s="10"/>
      <c r="S51" s="10"/>
      <c r="T51" s="10"/>
    </row>
    <row r="52" spans="3:20" ht="25.2" x14ac:dyDescent="0.5">
      <c r="C52" s="140" t="str">
        <f>CONCATENATE((AE13),".00"," - ",(AF13),".00")</f>
        <v>13.00 - 14.00</v>
      </c>
      <c r="D52" s="141"/>
      <c r="E52" s="33">
        <f>AB14</f>
        <v>94</v>
      </c>
      <c r="F52" s="34">
        <f>AC14</f>
        <v>14</v>
      </c>
      <c r="G52" s="35">
        <f>SUM(E52:F52)</f>
        <v>108</v>
      </c>
      <c r="H52" s="28"/>
      <c r="I52" s="27"/>
      <c r="J52" s="27"/>
      <c r="K52" s="140" t="str">
        <f>CONCATENATE((AK13),".00"," - ",(AL13),".00")</f>
        <v>13.00 - 14.00</v>
      </c>
      <c r="L52" s="141"/>
      <c r="M52" s="33">
        <f>AH14</f>
        <v>203</v>
      </c>
      <c r="N52" s="34">
        <f>AI14</f>
        <v>13</v>
      </c>
      <c r="O52" s="35">
        <f>SUM(M52:N52)</f>
        <v>216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4" zoomScale="25" zoomScaleNormal="25" workbookViewId="0">
      <selection activeCell="K7" sqref="K7"/>
    </sheetView>
  </sheetViews>
  <sheetFormatPr defaultRowHeight="13.2" x14ac:dyDescent="0.25"/>
  <cols>
    <col min="5" max="5" width="10.6640625" customWidth="1"/>
    <col min="7" max="7" width="12.5546875" customWidth="1"/>
    <col min="12" max="12" width="48.10937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+Origine!B81</f>
        <v>45696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54</v>
      </c>
      <c r="AC10" s="44">
        <f>VLOOKUP(AB10,R11:S23,2,FALSE)</f>
        <v>0.29166666666666702</v>
      </c>
      <c r="AD10" s="44">
        <f>AC10+S12</f>
        <v>0.3333333333333337</v>
      </c>
      <c r="AE10" s="45">
        <f>HOUR(AC10)</f>
        <v>7</v>
      </c>
      <c r="AF10" s="45">
        <f>HOUR(AD10)</f>
        <v>8</v>
      </c>
      <c r="AG10" s="45" t="s">
        <v>28</v>
      </c>
      <c r="AH10" s="45">
        <f>MAX(V11:V23)</f>
        <v>90</v>
      </c>
      <c r="AI10" s="44">
        <f>VLOOKUP(AH10,V11:W23,2,FALSE)</f>
        <v>0.45833333333333298</v>
      </c>
      <c r="AJ10" s="44">
        <f>AI10+W12</f>
        <v>0.49999999999999967</v>
      </c>
      <c r="AK10" s="45">
        <f>HOUR(AI10)</f>
        <v>11</v>
      </c>
      <c r="AL10" s="45">
        <f>HOUR(AJ10)</f>
        <v>12</v>
      </c>
    </row>
    <row r="11" spans="1:38" ht="25.8" thickBot="1" x14ac:dyDescent="0.3">
      <c r="A11" s="98"/>
      <c r="C11" s="100" t="s">
        <v>4</v>
      </c>
      <c r="D11" s="101"/>
      <c r="E11" s="21">
        <f>Origine!H81</f>
        <v>1</v>
      </c>
      <c r="F11" s="21">
        <f>Origine!I81</f>
        <v>0</v>
      </c>
      <c r="G11" s="22">
        <f>SUM(E11:F11)</f>
        <v>1</v>
      </c>
      <c r="H11" s="17"/>
      <c r="I11" s="102"/>
      <c r="J11" s="16"/>
      <c r="K11" s="100" t="s">
        <v>4</v>
      </c>
      <c r="L11" s="101"/>
      <c r="M11" s="21">
        <f>Origine!H537</f>
        <v>0</v>
      </c>
      <c r="N11" s="21">
        <f>Origine!I537</f>
        <v>0</v>
      </c>
      <c r="O11" s="22">
        <f>SUM(M11:N11)</f>
        <v>0</v>
      </c>
      <c r="Q11" s="9"/>
      <c r="R11" s="49">
        <f>G11</f>
        <v>1</v>
      </c>
      <c r="S11" s="44">
        <v>0</v>
      </c>
      <c r="T11" s="49">
        <f>E11</f>
        <v>1</v>
      </c>
      <c r="U11" s="49">
        <f>F11</f>
        <v>0</v>
      </c>
      <c r="V11" s="49">
        <f>O11</f>
        <v>0</v>
      </c>
      <c r="W11" s="44">
        <v>0</v>
      </c>
      <c r="X11" s="49">
        <f>M11</f>
        <v>0</v>
      </c>
      <c r="Y11" s="49">
        <f>N11</f>
        <v>0</v>
      </c>
      <c r="Z11" s="6"/>
      <c r="AA11" s="45" t="s">
        <v>29</v>
      </c>
      <c r="AB11" s="45">
        <f>VLOOKUP($AC$10,$S$11:$U$34,2,FALSE)</f>
        <v>52</v>
      </c>
      <c r="AC11" s="45">
        <f>VLOOKUP($AC$10,$S$11:$U$34,3,FALSE)</f>
        <v>2</v>
      </c>
      <c r="AD11" s="45"/>
      <c r="AE11" s="45"/>
      <c r="AF11" s="45"/>
      <c r="AG11" s="45" t="s">
        <v>29</v>
      </c>
      <c r="AH11" s="45">
        <f>VLOOKUP($AI$10,$W$11:$Y$34,2,FALSE)</f>
        <v>87</v>
      </c>
      <c r="AI11" s="45">
        <f>VLOOKUP($AI$10,$W$11:$Y$34,3,FALSE)</f>
        <v>3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Origine!H82</f>
        <v>3</v>
      </c>
      <c r="F12" s="21">
        <f>Origine!I82</f>
        <v>0</v>
      </c>
      <c r="G12" s="25">
        <f t="shared" ref="G12:G34" si="0">SUM(E12:F12)</f>
        <v>3</v>
      </c>
      <c r="H12" s="17"/>
      <c r="I12" s="103"/>
      <c r="J12" s="16"/>
      <c r="K12" s="81" t="s">
        <v>5</v>
      </c>
      <c r="L12" s="82"/>
      <c r="M12" s="21">
        <f>Origine!H538</f>
        <v>0</v>
      </c>
      <c r="N12" s="21">
        <f>Origine!I538</f>
        <v>0</v>
      </c>
      <c r="O12" s="25">
        <f t="shared" ref="O12:O34" si="1">SUM(M12:N12)</f>
        <v>0</v>
      </c>
      <c r="Q12" s="9"/>
      <c r="R12" s="49">
        <f t="shared" ref="R12:R34" si="2">G12</f>
        <v>3</v>
      </c>
      <c r="S12" s="44">
        <v>4.1666666666666664E-2</v>
      </c>
      <c r="T12" s="49">
        <f t="shared" ref="T12:U34" si="3">E12</f>
        <v>3</v>
      </c>
      <c r="U12" s="49">
        <f t="shared" si="3"/>
        <v>0</v>
      </c>
      <c r="V12" s="49">
        <f t="shared" ref="V12:V34" si="4">O12</f>
        <v>0</v>
      </c>
      <c r="W12" s="44">
        <v>4.1666666666666664E-2</v>
      </c>
      <c r="X12" s="49">
        <f t="shared" ref="X12:Y34" si="5">M12</f>
        <v>0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Origine!H83</f>
        <v>3</v>
      </c>
      <c r="F13" s="21">
        <f>Origine!I83</f>
        <v>0</v>
      </c>
      <c r="G13" s="25">
        <f t="shared" si="0"/>
        <v>3</v>
      </c>
      <c r="H13" s="17"/>
      <c r="I13" s="103"/>
      <c r="J13" s="16"/>
      <c r="K13" s="81" t="s">
        <v>6</v>
      </c>
      <c r="L13" s="82"/>
      <c r="M13" s="21">
        <f>Origine!H539</f>
        <v>0</v>
      </c>
      <c r="N13" s="21">
        <f>Origine!I539</f>
        <v>1</v>
      </c>
      <c r="O13" s="25">
        <f t="shared" si="1"/>
        <v>1</v>
      </c>
      <c r="Q13" s="9"/>
      <c r="R13" s="49">
        <f t="shared" si="2"/>
        <v>3</v>
      </c>
      <c r="S13" s="44">
        <v>8.3333333333333329E-2</v>
      </c>
      <c r="T13" s="49">
        <f t="shared" si="3"/>
        <v>3</v>
      </c>
      <c r="U13" s="49">
        <f t="shared" si="3"/>
        <v>0</v>
      </c>
      <c r="V13" s="49">
        <f t="shared" si="4"/>
        <v>1</v>
      </c>
      <c r="W13" s="44">
        <v>8.3333333333333329E-2</v>
      </c>
      <c r="X13" s="49">
        <f t="shared" si="5"/>
        <v>0</v>
      </c>
      <c r="Y13" s="49">
        <f t="shared" si="5"/>
        <v>1</v>
      </c>
      <c r="Z13" s="6"/>
      <c r="AA13" s="45" t="s">
        <v>30</v>
      </c>
      <c r="AB13" s="45">
        <f>MAX(R24:R34)</f>
        <v>35</v>
      </c>
      <c r="AC13" s="44">
        <f>VLOOKUP(AB13,R24:S34,2,FALSE)</f>
        <v>0.79166666666666696</v>
      </c>
      <c r="AD13" s="44">
        <f>AC13+S12</f>
        <v>0.83333333333333359</v>
      </c>
      <c r="AE13" s="45">
        <f>HOUR(AC13)</f>
        <v>19</v>
      </c>
      <c r="AF13" s="45">
        <f>HOUR(AD13)</f>
        <v>20</v>
      </c>
      <c r="AG13" s="45" t="s">
        <v>30</v>
      </c>
      <c r="AH13" s="45">
        <f>MAX(V24:V34)</f>
        <v>147</v>
      </c>
      <c r="AI13" s="44">
        <f>VLOOKUP(AH13,V24:W34,2,FALSE)</f>
        <v>0.66666666666666696</v>
      </c>
      <c r="AJ13" s="44">
        <f>AI13+W12</f>
        <v>0.70833333333333359</v>
      </c>
      <c r="AK13" s="45">
        <f>HOUR(AI13)</f>
        <v>16</v>
      </c>
      <c r="AL13" s="45">
        <f>HOUR(AJ13)</f>
        <v>17</v>
      </c>
    </row>
    <row r="14" spans="1:38" ht="25.8" thickBot="1" x14ac:dyDescent="0.3">
      <c r="A14" s="99"/>
      <c r="C14" s="81" t="s">
        <v>7</v>
      </c>
      <c r="D14" s="82"/>
      <c r="E14" s="21">
        <f>Origine!H84</f>
        <v>2</v>
      </c>
      <c r="F14" s="21">
        <f>Origine!I84</f>
        <v>0</v>
      </c>
      <c r="G14" s="25">
        <f t="shared" si="0"/>
        <v>2</v>
      </c>
      <c r="H14" s="17"/>
      <c r="I14" s="103"/>
      <c r="J14" s="16"/>
      <c r="K14" s="81" t="s">
        <v>7</v>
      </c>
      <c r="L14" s="82"/>
      <c r="M14" s="21">
        <f>Origine!H540</f>
        <v>0</v>
      </c>
      <c r="N14" s="21">
        <f>Origine!I540</f>
        <v>0</v>
      </c>
      <c r="O14" s="25">
        <f t="shared" si="1"/>
        <v>0</v>
      </c>
      <c r="Q14" s="9"/>
      <c r="R14" s="49">
        <f t="shared" si="2"/>
        <v>2</v>
      </c>
      <c r="S14" s="44">
        <v>0.125</v>
      </c>
      <c r="T14" s="49">
        <f t="shared" si="3"/>
        <v>2</v>
      </c>
      <c r="U14" s="49">
        <f t="shared" si="3"/>
        <v>0</v>
      </c>
      <c r="V14" s="49">
        <f t="shared" si="4"/>
        <v>0</v>
      </c>
      <c r="W14" s="44">
        <v>0.125</v>
      </c>
      <c r="X14" s="49">
        <f t="shared" si="5"/>
        <v>0</v>
      </c>
      <c r="Y14" s="49">
        <f t="shared" si="5"/>
        <v>0</v>
      </c>
      <c r="Z14" s="6"/>
      <c r="AA14" s="45" t="s">
        <v>29</v>
      </c>
      <c r="AB14" s="45">
        <f>VLOOKUP($AC$13,$S$11:$U$34,2,FALSE)</f>
        <v>32</v>
      </c>
      <c r="AC14" s="45">
        <f>VLOOKUP($AC$13,$S$11:$U$34,3,FALSE)</f>
        <v>3</v>
      </c>
      <c r="AD14" s="45"/>
      <c r="AE14" s="45"/>
      <c r="AF14" s="45"/>
      <c r="AG14" s="45" t="s">
        <v>29</v>
      </c>
      <c r="AH14" s="45">
        <f>VLOOKUP($AI$13,$W$11:$Y$34,2,FALSE)</f>
        <v>145</v>
      </c>
      <c r="AI14" s="45">
        <f>VLOOKUP($AI$13,$W$11:$Y$34,3,FALSE)</f>
        <v>2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Origine!H85</f>
        <v>6</v>
      </c>
      <c r="F15" s="21">
        <f>Origine!I85</f>
        <v>0</v>
      </c>
      <c r="G15" s="25">
        <f t="shared" si="0"/>
        <v>6</v>
      </c>
      <c r="H15" s="17"/>
      <c r="I15" s="103"/>
      <c r="J15" s="16"/>
      <c r="K15" s="81" t="s">
        <v>8</v>
      </c>
      <c r="L15" s="82"/>
      <c r="M15" s="21">
        <f>Origine!H541</f>
        <v>0</v>
      </c>
      <c r="N15" s="21">
        <f>Origine!I541</f>
        <v>0</v>
      </c>
      <c r="O15" s="25">
        <f t="shared" si="1"/>
        <v>0</v>
      </c>
      <c r="Q15" s="9"/>
      <c r="R15" s="49">
        <f t="shared" si="2"/>
        <v>6</v>
      </c>
      <c r="S15" s="44">
        <v>0.16666666666666666</v>
      </c>
      <c r="T15" s="49">
        <f t="shared" si="3"/>
        <v>6</v>
      </c>
      <c r="U15" s="49">
        <f t="shared" si="3"/>
        <v>0</v>
      </c>
      <c r="V15" s="49">
        <f t="shared" si="4"/>
        <v>0</v>
      </c>
      <c r="W15" s="44">
        <v>0.16666666666666666</v>
      </c>
      <c r="X15" s="49">
        <f t="shared" si="5"/>
        <v>0</v>
      </c>
      <c r="Y15" s="49">
        <f t="shared" si="5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Origine!H86</f>
        <v>27</v>
      </c>
      <c r="F16" s="21">
        <f>Origine!I86</f>
        <v>1</v>
      </c>
      <c r="G16" s="25">
        <f t="shared" si="0"/>
        <v>28</v>
      </c>
      <c r="H16" s="17"/>
      <c r="I16" s="103"/>
      <c r="J16" s="16"/>
      <c r="K16" s="81" t="s">
        <v>9</v>
      </c>
      <c r="L16" s="82"/>
      <c r="M16" s="21">
        <f>Origine!H542</f>
        <v>0</v>
      </c>
      <c r="N16" s="21">
        <f>Origine!I542</f>
        <v>1</v>
      </c>
      <c r="O16" s="25">
        <f t="shared" si="1"/>
        <v>1</v>
      </c>
      <c r="Q16" s="9"/>
      <c r="R16" s="49">
        <f t="shared" si="2"/>
        <v>28</v>
      </c>
      <c r="S16" s="44">
        <v>0.20833333333333301</v>
      </c>
      <c r="T16" s="49">
        <f t="shared" si="3"/>
        <v>27</v>
      </c>
      <c r="U16" s="49">
        <f t="shared" si="3"/>
        <v>1</v>
      </c>
      <c r="V16" s="49">
        <f t="shared" si="4"/>
        <v>1</v>
      </c>
      <c r="W16" s="44">
        <v>0.20833333333333301</v>
      </c>
      <c r="X16" s="49">
        <f t="shared" si="5"/>
        <v>0</v>
      </c>
      <c r="Y16" s="49">
        <f t="shared" si="5"/>
        <v>1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Origine!H87</f>
        <v>29</v>
      </c>
      <c r="F17" s="21">
        <f>Origine!I87</f>
        <v>4</v>
      </c>
      <c r="G17" s="25">
        <f t="shared" si="0"/>
        <v>33</v>
      </c>
      <c r="H17" s="17"/>
      <c r="I17" s="103"/>
      <c r="J17" s="16"/>
      <c r="K17" s="81" t="s">
        <v>10</v>
      </c>
      <c r="L17" s="82"/>
      <c r="M17" s="21">
        <f>Origine!H543</f>
        <v>30</v>
      </c>
      <c r="N17" s="21">
        <f>Origine!I543</f>
        <v>3</v>
      </c>
      <c r="O17" s="25">
        <f t="shared" si="1"/>
        <v>33</v>
      </c>
      <c r="Q17" s="9"/>
      <c r="R17" s="49">
        <f t="shared" si="2"/>
        <v>33</v>
      </c>
      <c r="S17" s="44">
        <v>0.25</v>
      </c>
      <c r="T17" s="49">
        <f t="shared" si="3"/>
        <v>29</v>
      </c>
      <c r="U17" s="49">
        <f t="shared" si="3"/>
        <v>4</v>
      </c>
      <c r="V17" s="49">
        <f t="shared" si="4"/>
        <v>33</v>
      </c>
      <c r="W17" s="44">
        <v>0.25</v>
      </c>
      <c r="X17" s="49">
        <f t="shared" si="5"/>
        <v>30</v>
      </c>
      <c r="Y17" s="49">
        <f t="shared" si="5"/>
        <v>3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Origine!H88</f>
        <v>52</v>
      </c>
      <c r="F18" s="21">
        <f>Origine!I88</f>
        <v>2</v>
      </c>
      <c r="G18" s="25">
        <f t="shared" si="0"/>
        <v>54</v>
      </c>
      <c r="H18" s="17"/>
      <c r="I18" s="26"/>
      <c r="J18" s="16"/>
      <c r="K18" s="81" t="s">
        <v>11</v>
      </c>
      <c r="L18" s="82"/>
      <c r="M18" s="21">
        <f>Origine!H544</f>
        <v>44</v>
      </c>
      <c r="N18" s="21">
        <f>Origine!I544</f>
        <v>5</v>
      </c>
      <c r="O18" s="25">
        <f t="shared" si="1"/>
        <v>49</v>
      </c>
      <c r="Q18" s="9"/>
      <c r="R18" s="49">
        <f t="shared" si="2"/>
        <v>54</v>
      </c>
      <c r="S18" s="44">
        <v>0.29166666666666702</v>
      </c>
      <c r="T18" s="49">
        <f t="shared" si="3"/>
        <v>52</v>
      </c>
      <c r="U18" s="49">
        <f t="shared" si="3"/>
        <v>2</v>
      </c>
      <c r="V18" s="49">
        <f t="shared" si="4"/>
        <v>49</v>
      </c>
      <c r="W18" s="44">
        <v>0.29166666666666702</v>
      </c>
      <c r="X18" s="49">
        <f t="shared" si="5"/>
        <v>44</v>
      </c>
      <c r="Y18" s="49">
        <f t="shared" si="5"/>
        <v>5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Origine!H89</f>
        <v>28</v>
      </c>
      <c r="F19" s="21">
        <f>Origine!I89</f>
        <v>2</v>
      </c>
      <c r="G19" s="25">
        <f t="shared" si="0"/>
        <v>30</v>
      </c>
      <c r="H19" s="17"/>
      <c r="I19" s="26"/>
      <c r="J19" s="16"/>
      <c r="K19" s="81" t="s">
        <v>12</v>
      </c>
      <c r="L19" s="82"/>
      <c r="M19" s="21">
        <f>Origine!H545</f>
        <v>59</v>
      </c>
      <c r="N19" s="21">
        <f>Origine!I545</f>
        <v>3</v>
      </c>
      <c r="O19" s="25">
        <f t="shared" si="1"/>
        <v>62</v>
      </c>
      <c r="Q19" s="9"/>
      <c r="R19" s="49">
        <f t="shared" si="2"/>
        <v>30</v>
      </c>
      <c r="S19" s="44">
        <v>0.33333333333333298</v>
      </c>
      <c r="T19" s="49">
        <f t="shared" si="3"/>
        <v>28</v>
      </c>
      <c r="U19" s="49">
        <f t="shared" si="3"/>
        <v>2</v>
      </c>
      <c r="V19" s="49">
        <f t="shared" si="4"/>
        <v>62</v>
      </c>
      <c r="W19" s="44">
        <v>0.33333333333333298</v>
      </c>
      <c r="X19" s="49">
        <f t="shared" si="5"/>
        <v>59</v>
      </c>
      <c r="Y19" s="49">
        <f t="shared" si="5"/>
        <v>3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Origine!H90</f>
        <v>46</v>
      </c>
      <c r="F20" s="21">
        <f>Origine!I90</f>
        <v>5</v>
      </c>
      <c r="G20" s="25">
        <f t="shared" si="0"/>
        <v>51</v>
      </c>
      <c r="H20" s="17"/>
      <c r="I20" s="26"/>
      <c r="J20" s="16"/>
      <c r="K20" s="81" t="s">
        <v>13</v>
      </c>
      <c r="L20" s="82"/>
      <c r="M20" s="21">
        <f>Origine!H546</f>
        <v>59</v>
      </c>
      <c r="N20" s="21">
        <f>Origine!I546</f>
        <v>2</v>
      </c>
      <c r="O20" s="25">
        <f t="shared" si="1"/>
        <v>61</v>
      </c>
      <c r="Q20" s="9"/>
      <c r="R20" s="49">
        <f t="shared" si="2"/>
        <v>51</v>
      </c>
      <c r="S20" s="44">
        <v>0.375</v>
      </c>
      <c r="T20" s="49">
        <f t="shared" si="3"/>
        <v>46</v>
      </c>
      <c r="U20" s="49">
        <f t="shared" si="3"/>
        <v>5</v>
      </c>
      <c r="V20" s="49">
        <f t="shared" si="4"/>
        <v>61</v>
      </c>
      <c r="W20" s="44">
        <v>0.375</v>
      </c>
      <c r="X20" s="49">
        <f t="shared" si="5"/>
        <v>59</v>
      </c>
      <c r="Y20" s="49">
        <f t="shared" si="5"/>
        <v>2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Origine!H91</f>
        <v>35</v>
      </c>
      <c r="F21" s="21">
        <f>Origine!I91</f>
        <v>3</v>
      </c>
      <c r="G21" s="25">
        <f t="shared" si="0"/>
        <v>38</v>
      </c>
      <c r="H21" s="17"/>
      <c r="I21" s="26"/>
      <c r="J21" s="16"/>
      <c r="K21" s="81" t="s">
        <v>14</v>
      </c>
      <c r="L21" s="82"/>
      <c r="M21" s="21">
        <f>Origine!H547</f>
        <v>0</v>
      </c>
      <c r="N21" s="21">
        <f>Origine!I547</f>
        <v>3</v>
      </c>
      <c r="O21" s="25">
        <f t="shared" si="1"/>
        <v>3</v>
      </c>
      <c r="Q21" s="9"/>
      <c r="R21" s="49">
        <f t="shared" si="2"/>
        <v>38</v>
      </c>
      <c r="S21" s="44">
        <v>0.41666666666666702</v>
      </c>
      <c r="T21" s="49">
        <f t="shared" si="3"/>
        <v>35</v>
      </c>
      <c r="U21" s="49">
        <f t="shared" si="3"/>
        <v>3</v>
      </c>
      <c r="V21" s="49">
        <f t="shared" si="4"/>
        <v>3</v>
      </c>
      <c r="W21" s="44">
        <v>0.41666666666666702</v>
      </c>
      <c r="X21" s="49">
        <f t="shared" si="5"/>
        <v>0</v>
      </c>
      <c r="Y21" s="49">
        <f t="shared" si="5"/>
        <v>3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Origine!H92</f>
        <v>43</v>
      </c>
      <c r="F22" s="21">
        <f>Origine!I92</f>
        <v>3</v>
      </c>
      <c r="G22" s="25">
        <f t="shared" si="0"/>
        <v>46</v>
      </c>
      <c r="H22" s="17"/>
      <c r="I22" s="26"/>
      <c r="J22" s="16"/>
      <c r="K22" s="81" t="s">
        <v>15</v>
      </c>
      <c r="L22" s="82"/>
      <c r="M22" s="21">
        <f>Origine!H548</f>
        <v>87</v>
      </c>
      <c r="N22" s="21">
        <f>Origine!I548</f>
        <v>3</v>
      </c>
      <c r="O22" s="25">
        <f t="shared" si="1"/>
        <v>90</v>
      </c>
      <c r="Q22" s="9"/>
      <c r="R22" s="49">
        <f t="shared" si="2"/>
        <v>46</v>
      </c>
      <c r="S22" s="44">
        <v>0.45833333333333298</v>
      </c>
      <c r="T22" s="49">
        <f t="shared" si="3"/>
        <v>43</v>
      </c>
      <c r="U22" s="49">
        <f t="shared" si="3"/>
        <v>3</v>
      </c>
      <c r="V22" s="49">
        <f t="shared" si="4"/>
        <v>90</v>
      </c>
      <c r="W22" s="44">
        <v>0.45833333333333298</v>
      </c>
      <c r="X22" s="49">
        <f t="shared" si="5"/>
        <v>87</v>
      </c>
      <c r="Y22" s="49">
        <f t="shared" si="5"/>
        <v>3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25.8" thickBot="1" x14ac:dyDescent="0.3">
      <c r="A23" s="12"/>
      <c r="C23" s="81" t="s">
        <v>16</v>
      </c>
      <c r="D23" s="82"/>
      <c r="E23" s="21">
        <f>Origine!H93</f>
        <v>38</v>
      </c>
      <c r="F23" s="21">
        <f>Origine!I93</f>
        <v>2</v>
      </c>
      <c r="G23" s="25">
        <f t="shared" si="0"/>
        <v>40</v>
      </c>
      <c r="H23" s="17"/>
      <c r="I23" s="26"/>
      <c r="J23" s="16"/>
      <c r="K23" s="81" t="s">
        <v>16</v>
      </c>
      <c r="L23" s="82"/>
      <c r="M23" s="21">
        <f>Origine!H549</f>
        <v>44</v>
      </c>
      <c r="N23" s="21">
        <f>Origine!I549</f>
        <v>6</v>
      </c>
      <c r="O23" s="25">
        <f t="shared" si="1"/>
        <v>50</v>
      </c>
      <c r="Q23" s="9"/>
      <c r="R23" s="49">
        <f t="shared" si="2"/>
        <v>40</v>
      </c>
      <c r="S23" s="44">
        <v>0.5</v>
      </c>
      <c r="T23" s="49">
        <f t="shared" si="3"/>
        <v>38</v>
      </c>
      <c r="U23" s="49">
        <f t="shared" si="3"/>
        <v>2</v>
      </c>
      <c r="V23" s="49">
        <f t="shared" si="4"/>
        <v>50</v>
      </c>
      <c r="W23" s="44">
        <v>0.5</v>
      </c>
      <c r="X23" s="49">
        <f t="shared" si="5"/>
        <v>44</v>
      </c>
      <c r="Y23" s="49">
        <f t="shared" si="5"/>
        <v>6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Origine!H94</f>
        <v>32</v>
      </c>
      <c r="F24" s="21">
        <f>Origine!I94</f>
        <v>2</v>
      </c>
      <c r="G24" s="25">
        <f t="shared" si="0"/>
        <v>34</v>
      </c>
      <c r="H24" s="17"/>
      <c r="I24" s="26"/>
      <c r="J24" s="16"/>
      <c r="K24" s="81" t="s">
        <v>17</v>
      </c>
      <c r="L24" s="82"/>
      <c r="M24" s="21">
        <f>Origine!H550</f>
        <v>58</v>
      </c>
      <c r="N24" s="21">
        <f>Origine!I550</f>
        <v>4</v>
      </c>
      <c r="O24" s="25">
        <f t="shared" si="1"/>
        <v>62</v>
      </c>
      <c r="Q24" s="9"/>
      <c r="R24" s="49">
        <f t="shared" si="2"/>
        <v>34</v>
      </c>
      <c r="S24" s="44">
        <v>0.54166666666666696</v>
      </c>
      <c r="T24" s="49">
        <f t="shared" si="3"/>
        <v>32</v>
      </c>
      <c r="U24" s="49">
        <f t="shared" si="3"/>
        <v>2</v>
      </c>
      <c r="V24" s="49">
        <f t="shared" si="4"/>
        <v>62</v>
      </c>
      <c r="W24" s="44">
        <v>0.54166666666666696</v>
      </c>
      <c r="X24" s="49">
        <f t="shared" si="5"/>
        <v>58</v>
      </c>
      <c r="Y24" s="49">
        <f t="shared" si="5"/>
        <v>4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Origine!H95</f>
        <v>28</v>
      </c>
      <c r="F25" s="21">
        <f>Origine!I95</f>
        <v>6</v>
      </c>
      <c r="G25" s="25">
        <f t="shared" si="0"/>
        <v>34</v>
      </c>
      <c r="H25" s="17"/>
      <c r="I25" s="26"/>
      <c r="J25" s="16"/>
      <c r="K25" s="81" t="s">
        <v>18</v>
      </c>
      <c r="L25" s="82"/>
      <c r="M25" s="21">
        <f>Origine!H551</f>
        <v>30</v>
      </c>
      <c r="N25" s="21">
        <f>Origine!I551</f>
        <v>2</v>
      </c>
      <c r="O25" s="25">
        <f t="shared" si="1"/>
        <v>32</v>
      </c>
      <c r="Q25" s="9"/>
      <c r="R25" s="49">
        <f t="shared" si="2"/>
        <v>34</v>
      </c>
      <c r="S25" s="44">
        <v>0.58333333333333304</v>
      </c>
      <c r="T25" s="49">
        <f t="shared" si="3"/>
        <v>28</v>
      </c>
      <c r="U25" s="49">
        <f t="shared" si="3"/>
        <v>6</v>
      </c>
      <c r="V25" s="49">
        <f t="shared" si="4"/>
        <v>32</v>
      </c>
      <c r="W25" s="44">
        <v>0.58333333333333304</v>
      </c>
      <c r="X25" s="49">
        <f t="shared" si="5"/>
        <v>30</v>
      </c>
      <c r="Y25" s="49">
        <f t="shared" si="5"/>
        <v>2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Origine!H96</f>
        <v>25</v>
      </c>
      <c r="F26" s="21">
        <f>Origine!I96</f>
        <v>5</v>
      </c>
      <c r="G26" s="25">
        <f t="shared" si="0"/>
        <v>30</v>
      </c>
      <c r="H26" s="17"/>
      <c r="I26" s="26"/>
      <c r="J26" s="16"/>
      <c r="K26" s="81" t="s">
        <v>19</v>
      </c>
      <c r="L26" s="82"/>
      <c r="M26" s="21">
        <f>Origine!H552</f>
        <v>73</v>
      </c>
      <c r="N26" s="21">
        <f>Origine!I552</f>
        <v>0</v>
      </c>
      <c r="O26" s="25">
        <f t="shared" si="1"/>
        <v>73</v>
      </c>
      <c r="Q26" s="9"/>
      <c r="R26" s="49">
        <f t="shared" si="2"/>
        <v>30</v>
      </c>
      <c r="S26" s="44">
        <v>0.625</v>
      </c>
      <c r="T26" s="49">
        <f t="shared" si="3"/>
        <v>25</v>
      </c>
      <c r="U26" s="49">
        <f t="shared" si="3"/>
        <v>5</v>
      </c>
      <c r="V26" s="49">
        <f t="shared" si="4"/>
        <v>73</v>
      </c>
      <c r="W26" s="44">
        <v>0.625</v>
      </c>
      <c r="X26" s="49">
        <f t="shared" si="5"/>
        <v>73</v>
      </c>
      <c r="Y26" s="49">
        <f t="shared" si="5"/>
        <v>0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Origine!H97</f>
        <v>23</v>
      </c>
      <c r="F27" s="21">
        <f>Origine!I97</f>
        <v>2</v>
      </c>
      <c r="G27" s="25">
        <f t="shared" si="0"/>
        <v>25</v>
      </c>
      <c r="H27" s="17"/>
      <c r="I27" s="26"/>
      <c r="J27" s="16"/>
      <c r="K27" s="81" t="s">
        <v>20</v>
      </c>
      <c r="L27" s="82"/>
      <c r="M27" s="21">
        <f>Origine!H553</f>
        <v>145</v>
      </c>
      <c r="N27" s="21">
        <f>Origine!I553</f>
        <v>2</v>
      </c>
      <c r="O27" s="25">
        <f t="shared" si="1"/>
        <v>147</v>
      </c>
      <c r="Q27" s="9"/>
      <c r="R27" s="49">
        <f t="shared" si="2"/>
        <v>25</v>
      </c>
      <c r="S27" s="44">
        <v>0.66666666666666696</v>
      </c>
      <c r="T27" s="49">
        <f t="shared" si="3"/>
        <v>23</v>
      </c>
      <c r="U27" s="49">
        <f t="shared" si="3"/>
        <v>2</v>
      </c>
      <c r="V27" s="49">
        <f t="shared" si="4"/>
        <v>147</v>
      </c>
      <c r="W27" s="44">
        <v>0.66666666666666696</v>
      </c>
      <c r="X27" s="49">
        <f t="shared" si="5"/>
        <v>145</v>
      </c>
      <c r="Y27" s="49">
        <f t="shared" si="5"/>
        <v>2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Origine!H98</f>
        <v>13</v>
      </c>
      <c r="F28" s="21">
        <f>Origine!I98</f>
        <v>3</v>
      </c>
      <c r="G28" s="25">
        <f t="shared" si="0"/>
        <v>16</v>
      </c>
      <c r="H28" s="17"/>
      <c r="I28" s="26"/>
      <c r="J28" s="16"/>
      <c r="K28" s="81" t="s">
        <v>21</v>
      </c>
      <c r="L28" s="82"/>
      <c r="M28" s="21">
        <f>Origine!H554</f>
        <v>0</v>
      </c>
      <c r="N28" s="21">
        <f>Origine!I554</f>
        <v>0</v>
      </c>
      <c r="O28" s="25">
        <f t="shared" si="1"/>
        <v>0</v>
      </c>
      <c r="Q28" s="9"/>
      <c r="R28" s="49">
        <f t="shared" si="2"/>
        <v>16</v>
      </c>
      <c r="S28" s="44">
        <v>0.70833333333333304</v>
      </c>
      <c r="T28" s="49">
        <f t="shared" si="3"/>
        <v>13</v>
      </c>
      <c r="U28" s="49">
        <f t="shared" si="3"/>
        <v>3</v>
      </c>
      <c r="V28" s="49">
        <f t="shared" si="4"/>
        <v>0</v>
      </c>
      <c r="W28" s="44">
        <v>0.70833333333333304</v>
      </c>
      <c r="X28" s="49">
        <f t="shared" si="5"/>
        <v>0</v>
      </c>
      <c r="Y28" s="49">
        <f t="shared" si="5"/>
        <v>0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Origine!H99</f>
        <v>21</v>
      </c>
      <c r="F29" s="21">
        <f>Origine!I99</f>
        <v>2</v>
      </c>
      <c r="G29" s="25">
        <f t="shared" si="0"/>
        <v>23</v>
      </c>
      <c r="H29" s="17"/>
      <c r="I29" s="26"/>
      <c r="J29" s="16"/>
      <c r="K29" s="81" t="s">
        <v>22</v>
      </c>
      <c r="L29" s="82"/>
      <c r="M29" s="21">
        <f>Origine!H555</f>
        <v>44</v>
      </c>
      <c r="N29" s="21">
        <f>Origine!I555</f>
        <v>0</v>
      </c>
      <c r="O29" s="25">
        <f t="shared" si="1"/>
        <v>44</v>
      </c>
      <c r="Q29" s="9"/>
      <c r="R29" s="49">
        <f t="shared" si="2"/>
        <v>23</v>
      </c>
      <c r="S29" s="44">
        <v>0.75</v>
      </c>
      <c r="T29" s="49">
        <f t="shared" si="3"/>
        <v>21</v>
      </c>
      <c r="U29" s="49">
        <f t="shared" si="3"/>
        <v>2</v>
      </c>
      <c r="V29" s="49">
        <f t="shared" si="4"/>
        <v>44</v>
      </c>
      <c r="W29" s="44">
        <v>0.75</v>
      </c>
      <c r="X29" s="49">
        <f t="shared" si="5"/>
        <v>44</v>
      </c>
      <c r="Y29" s="49">
        <f t="shared" si="5"/>
        <v>0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Origine!H100</f>
        <v>32</v>
      </c>
      <c r="F30" s="21">
        <f>Origine!I100</f>
        <v>3</v>
      </c>
      <c r="G30" s="25">
        <f t="shared" si="0"/>
        <v>35</v>
      </c>
      <c r="H30" s="17"/>
      <c r="I30" s="103"/>
      <c r="J30" s="16"/>
      <c r="K30" s="81" t="s">
        <v>23</v>
      </c>
      <c r="L30" s="82"/>
      <c r="M30" s="21">
        <f>Origine!H556</f>
        <v>29</v>
      </c>
      <c r="N30" s="21">
        <f>Origine!I556</f>
        <v>0</v>
      </c>
      <c r="O30" s="25">
        <f t="shared" si="1"/>
        <v>29</v>
      </c>
      <c r="Q30" s="9"/>
      <c r="R30" s="49">
        <f t="shared" si="2"/>
        <v>35</v>
      </c>
      <c r="S30" s="44">
        <v>0.79166666666666696</v>
      </c>
      <c r="T30" s="49">
        <f t="shared" si="3"/>
        <v>32</v>
      </c>
      <c r="U30" s="49">
        <f t="shared" si="3"/>
        <v>3</v>
      </c>
      <c r="V30" s="49">
        <f t="shared" si="4"/>
        <v>29</v>
      </c>
      <c r="W30" s="44">
        <v>0.79166666666666696</v>
      </c>
      <c r="X30" s="49">
        <f t="shared" si="5"/>
        <v>29</v>
      </c>
      <c r="Y30" s="49">
        <f t="shared" si="5"/>
        <v>0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Origine!H101</f>
        <v>23</v>
      </c>
      <c r="F31" s="21">
        <f>Origine!I101</f>
        <v>3</v>
      </c>
      <c r="G31" s="25">
        <f t="shared" si="0"/>
        <v>26</v>
      </c>
      <c r="H31" s="17"/>
      <c r="I31" s="103"/>
      <c r="J31" s="16"/>
      <c r="K31" s="81" t="s">
        <v>24</v>
      </c>
      <c r="L31" s="82"/>
      <c r="M31" s="21">
        <f>Origine!H557</f>
        <v>0</v>
      </c>
      <c r="N31" s="21">
        <f>Origine!I557</f>
        <v>0</v>
      </c>
      <c r="O31" s="25">
        <f t="shared" si="1"/>
        <v>0</v>
      </c>
      <c r="Q31" s="9"/>
      <c r="R31" s="49">
        <f t="shared" si="2"/>
        <v>26</v>
      </c>
      <c r="S31" s="44">
        <v>0.83333333333333304</v>
      </c>
      <c r="T31" s="49">
        <f t="shared" si="3"/>
        <v>23</v>
      </c>
      <c r="U31" s="49">
        <f t="shared" si="3"/>
        <v>3</v>
      </c>
      <c r="V31" s="49">
        <f t="shared" si="4"/>
        <v>0</v>
      </c>
      <c r="W31" s="44">
        <v>0.83333333333333304</v>
      </c>
      <c r="X31" s="49">
        <f t="shared" si="5"/>
        <v>0</v>
      </c>
      <c r="Y31" s="49">
        <f t="shared" si="5"/>
        <v>0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Origine!H102</f>
        <v>13</v>
      </c>
      <c r="F32" s="21">
        <f>Origine!I102</f>
        <v>1</v>
      </c>
      <c r="G32" s="25">
        <f t="shared" si="0"/>
        <v>14</v>
      </c>
      <c r="H32" s="17"/>
      <c r="I32" s="103"/>
      <c r="J32" s="16"/>
      <c r="K32" s="81" t="s">
        <v>25</v>
      </c>
      <c r="L32" s="82"/>
      <c r="M32" s="21">
        <f>Origine!H558</f>
        <v>0</v>
      </c>
      <c r="N32" s="21">
        <f>Origine!I558</f>
        <v>2</v>
      </c>
      <c r="O32" s="25">
        <f t="shared" si="1"/>
        <v>2</v>
      </c>
      <c r="Q32" s="9"/>
      <c r="R32" s="49">
        <f t="shared" si="2"/>
        <v>14</v>
      </c>
      <c r="S32" s="44">
        <v>0.875</v>
      </c>
      <c r="T32" s="49">
        <f t="shared" si="3"/>
        <v>13</v>
      </c>
      <c r="U32" s="49">
        <f t="shared" si="3"/>
        <v>1</v>
      </c>
      <c r="V32" s="49">
        <f t="shared" si="4"/>
        <v>2</v>
      </c>
      <c r="W32" s="44">
        <v>0.875</v>
      </c>
      <c r="X32" s="49">
        <f t="shared" si="5"/>
        <v>0</v>
      </c>
      <c r="Y32" s="49">
        <f t="shared" si="5"/>
        <v>2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Origine!H103</f>
        <v>16</v>
      </c>
      <c r="F33" s="21">
        <f>Origine!I103</f>
        <v>1</v>
      </c>
      <c r="G33" s="25">
        <f t="shared" si="0"/>
        <v>17</v>
      </c>
      <c r="H33" s="17"/>
      <c r="I33" s="103"/>
      <c r="J33" s="16"/>
      <c r="K33" s="81" t="s">
        <v>26</v>
      </c>
      <c r="L33" s="82"/>
      <c r="M33" s="21">
        <f>Origine!H559</f>
        <v>15</v>
      </c>
      <c r="N33" s="21">
        <f>Origine!I559</f>
        <v>0</v>
      </c>
      <c r="O33" s="25">
        <f t="shared" si="1"/>
        <v>15</v>
      </c>
      <c r="Q33" s="9"/>
      <c r="R33" s="49">
        <f t="shared" si="2"/>
        <v>17</v>
      </c>
      <c r="S33" s="44">
        <v>0.91666666666666696</v>
      </c>
      <c r="T33" s="49">
        <f t="shared" si="3"/>
        <v>16</v>
      </c>
      <c r="U33" s="49">
        <f t="shared" si="3"/>
        <v>1</v>
      </c>
      <c r="V33" s="49">
        <f t="shared" si="4"/>
        <v>15</v>
      </c>
      <c r="W33" s="44">
        <v>0.91666666666666696</v>
      </c>
      <c r="X33" s="49">
        <f t="shared" si="5"/>
        <v>15</v>
      </c>
      <c r="Y33" s="49">
        <f t="shared" si="5"/>
        <v>0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Origine!H104</f>
        <v>6</v>
      </c>
      <c r="F34" s="21">
        <f>Origine!I104</f>
        <v>0</v>
      </c>
      <c r="G34" s="25">
        <f t="shared" si="0"/>
        <v>6</v>
      </c>
      <c r="H34" s="17"/>
      <c r="I34" s="103"/>
      <c r="J34" s="16"/>
      <c r="K34" s="81" t="s">
        <v>27</v>
      </c>
      <c r="L34" s="82"/>
      <c r="M34" s="21">
        <f>Origine!H560</f>
        <v>0</v>
      </c>
      <c r="N34" s="21">
        <f>Origine!I560</f>
        <v>1</v>
      </c>
      <c r="O34" s="25">
        <f t="shared" si="1"/>
        <v>1</v>
      </c>
      <c r="Q34" s="9"/>
      <c r="R34" s="49">
        <f t="shared" si="2"/>
        <v>6</v>
      </c>
      <c r="S34" s="44">
        <v>0.95833333333333304</v>
      </c>
      <c r="T34" s="49">
        <f t="shared" si="3"/>
        <v>6</v>
      </c>
      <c r="U34" s="49">
        <f t="shared" si="3"/>
        <v>0</v>
      </c>
      <c r="V34" s="49">
        <f t="shared" si="4"/>
        <v>1</v>
      </c>
      <c r="W34" s="44">
        <v>0.95833333333333304</v>
      </c>
      <c r="X34" s="49">
        <f t="shared" si="5"/>
        <v>0</v>
      </c>
      <c r="Y34" s="49">
        <f t="shared" si="5"/>
        <v>1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545</v>
      </c>
      <c r="F35" s="105">
        <f t="shared" ref="F35:G35" si="6">SUM(F11:F34)</f>
        <v>50</v>
      </c>
      <c r="G35" s="111">
        <f t="shared" si="6"/>
        <v>595</v>
      </c>
      <c r="H35" s="16"/>
      <c r="I35" s="110"/>
      <c r="J35" s="17"/>
      <c r="K35" s="73" t="s">
        <v>44</v>
      </c>
      <c r="L35" s="74"/>
      <c r="M35" s="105">
        <f t="shared" ref="M35:O35" si="7">SUM(M11:M34)</f>
        <v>717</v>
      </c>
      <c r="N35" s="105">
        <f t="shared" si="7"/>
        <v>38</v>
      </c>
      <c r="O35" s="111">
        <f t="shared" si="7"/>
        <v>755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384</v>
      </c>
      <c r="F40" s="118">
        <f>SUM(F18:F29)</f>
        <v>37</v>
      </c>
      <c r="G40" s="120">
        <f>SUM(E40:F41)</f>
        <v>421</v>
      </c>
      <c r="H40" s="16"/>
      <c r="I40" s="129"/>
      <c r="J40" s="17"/>
      <c r="K40" s="114" t="s">
        <v>45</v>
      </c>
      <c r="L40" s="115"/>
      <c r="M40" s="118">
        <f>SUM(M18:M29)</f>
        <v>643</v>
      </c>
      <c r="N40" s="118">
        <f>SUM(N18:N29)</f>
        <v>30</v>
      </c>
      <c r="O40" s="120">
        <f>SUM(M40:N41)</f>
        <v>673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161</v>
      </c>
      <c r="F42" s="127">
        <f>SUM(F11:F17,F30:F34)</f>
        <v>13</v>
      </c>
      <c r="G42" s="130">
        <f>SUM(E42:F43)</f>
        <v>174</v>
      </c>
      <c r="H42" s="16"/>
      <c r="I42" s="133"/>
      <c r="J42" s="17"/>
      <c r="K42" s="116" t="s">
        <v>46</v>
      </c>
      <c r="L42" s="117"/>
      <c r="M42" s="125">
        <f>SUM(M11:M17,M30:M34)</f>
        <v>74</v>
      </c>
      <c r="N42" s="127">
        <f>SUM(N11:N17,N30:N34)</f>
        <v>8</v>
      </c>
      <c r="O42" s="132">
        <f>SUM(M42:N43)</f>
        <v>82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545</v>
      </c>
      <c r="F44" s="134">
        <f>SUM(F40:F43)</f>
        <v>50</v>
      </c>
      <c r="G44" s="136">
        <f>SUM(E44:F45)</f>
        <v>595</v>
      </c>
      <c r="H44" s="16"/>
      <c r="I44" s="110"/>
      <c r="J44" s="17"/>
      <c r="K44" s="73" t="s">
        <v>44</v>
      </c>
      <c r="L44" s="108"/>
      <c r="M44" s="134">
        <f>SUM(M40:M43)</f>
        <v>717</v>
      </c>
      <c r="N44" s="134">
        <f>SUM(N40:N43)</f>
        <v>38</v>
      </c>
      <c r="O44" s="136">
        <f>SUM(M44:N45)</f>
        <v>755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100.8" x14ac:dyDescent="0.5">
      <c r="C51" s="138" t="str">
        <f>CONCATENATE((AE10),".00"," - ",(AF10),".00")</f>
        <v>7.00 - 8.00</v>
      </c>
      <c r="D51" s="139"/>
      <c r="E51" s="30">
        <f>AB11</f>
        <v>52</v>
      </c>
      <c r="F51" s="31">
        <f>AC11</f>
        <v>2</v>
      </c>
      <c r="G51" s="32">
        <f>SUM(E51:F51)</f>
        <v>54</v>
      </c>
      <c r="H51" s="28"/>
      <c r="I51" s="27"/>
      <c r="J51" s="27"/>
      <c r="K51" s="138" t="str">
        <f>CONCATENATE((AK10),".00"," - ",(AL10),".00")</f>
        <v>11.00 - 12.00</v>
      </c>
      <c r="L51" s="139"/>
      <c r="M51" s="30">
        <f>AH11</f>
        <v>87</v>
      </c>
      <c r="N51" s="31">
        <f>AI11</f>
        <v>3</v>
      </c>
      <c r="O51" s="32">
        <f>SUM(M51:N51)</f>
        <v>90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19.00 - 20.00</v>
      </c>
      <c r="D52" s="141"/>
      <c r="E52" s="33">
        <f>AB14</f>
        <v>32</v>
      </c>
      <c r="F52" s="34">
        <f>AC14</f>
        <v>3</v>
      </c>
      <c r="G52" s="35">
        <f>SUM(E52:F52)</f>
        <v>35</v>
      </c>
      <c r="H52" s="28"/>
      <c r="I52" s="27"/>
      <c r="J52" s="27"/>
      <c r="K52" s="140" t="str">
        <f>CONCATENATE((AK13),".00"," - ",(AL13),".00")</f>
        <v>16.00 - 17.00</v>
      </c>
      <c r="L52" s="141"/>
      <c r="M52" s="33">
        <f>AH14</f>
        <v>145</v>
      </c>
      <c r="N52" s="34">
        <f>AI14</f>
        <v>2</v>
      </c>
      <c r="O52" s="35">
        <f>SUM(M52:N52)</f>
        <v>147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2" zoomScale="25" zoomScaleNormal="25" workbookViewId="0">
      <selection activeCell="K8" sqref="K8"/>
    </sheetView>
  </sheetViews>
  <sheetFormatPr defaultRowHeight="13.2" x14ac:dyDescent="0.25"/>
  <cols>
    <col min="12" max="12" width="42.7773437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+Origine!B105</f>
        <v>45697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31</v>
      </c>
      <c r="AC10" s="44">
        <f>VLOOKUP(AB10,R11:S23,2,FALSE)</f>
        <v>0.375</v>
      </c>
      <c r="AD10" s="44">
        <f>AC10+S12</f>
        <v>0.41666666666666669</v>
      </c>
      <c r="AE10" s="45">
        <f>HOUR(AC10)</f>
        <v>9</v>
      </c>
      <c r="AF10" s="45">
        <f>HOUR(AD10)</f>
        <v>10</v>
      </c>
      <c r="AG10" s="45" t="s">
        <v>28</v>
      </c>
      <c r="AH10" s="45">
        <f>MAX(V11:V23)</f>
        <v>76</v>
      </c>
      <c r="AI10" s="44">
        <f>VLOOKUP(AH10,V11:W23,2,FALSE)</f>
        <v>0.375</v>
      </c>
      <c r="AJ10" s="44">
        <f>AI10+W12</f>
        <v>0.41666666666666669</v>
      </c>
      <c r="AK10" s="45">
        <f>HOUR(AI10)</f>
        <v>9</v>
      </c>
      <c r="AL10" s="45">
        <f>HOUR(AJ10)</f>
        <v>10</v>
      </c>
    </row>
    <row r="11" spans="1:38" ht="25.8" thickBot="1" x14ac:dyDescent="0.3">
      <c r="A11" s="98"/>
      <c r="C11" s="100" t="s">
        <v>4</v>
      </c>
      <c r="D11" s="101"/>
      <c r="E11" s="21">
        <f>Origine!H105</f>
        <v>24</v>
      </c>
      <c r="F11" s="21">
        <f>Origine!I105</f>
        <v>0</v>
      </c>
      <c r="G11" s="22">
        <f>SUM(E11:F11)</f>
        <v>24</v>
      </c>
      <c r="H11" s="17"/>
      <c r="I11" s="102"/>
      <c r="J11" s="16"/>
      <c r="K11" s="100" t="s">
        <v>4</v>
      </c>
      <c r="L11" s="101"/>
      <c r="M11" s="21">
        <f>Origine!H561</f>
        <v>44</v>
      </c>
      <c r="N11" s="21">
        <f>Origine!I561</f>
        <v>0</v>
      </c>
      <c r="O11" s="22">
        <f>SUM(M11:N11)</f>
        <v>44</v>
      </c>
      <c r="Q11" s="9"/>
      <c r="R11" s="49">
        <f>G11</f>
        <v>24</v>
      </c>
      <c r="S11" s="44">
        <v>0</v>
      </c>
      <c r="T11" s="49">
        <f>E11</f>
        <v>24</v>
      </c>
      <c r="U11" s="49">
        <f>F11</f>
        <v>0</v>
      </c>
      <c r="V11" s="49">
        <f>O11</f>
        <v>44</v>
      </c>
      <c r="W11" s="44">
        <v>0</v>
      </c>
      <c r="X11" s="49">
        <f>M11</f>
        <v>44</v>
      </c>
      <c r="Y11" s="49">
        <f>N11</f>
        <v>0</v>
      </c>
      <c r="Z11" s="6"/>
      <c r="AA11" s="45" t="s">
        <v>29</v>
      </c>
      <c r="AB11" s="45">
        <f>VLOOKUP($AC$10,$S$11:$U$34,2,FALSE)</f>
        <v>26</v>
      </c>
      <c r="AC11" s="45">
        <f>VLOOKUP($AC$10,$S$11:$U$34,3,FALSE)</f>
        <v>5</v>
      </c>
      <c r="AD11" s="45"/>
      <c r="AE11" s="45"/>
      <c r="AF11" s="45"/>
      <c r="AG11" s="45" t="s">
        <v>29</v>
      </c>
      <c r="AH11" s="45">
        <f>VLOOKUP($AI$10,$W$11:$Y$34,2,FALSE)</f>
        <v>73</v>
      </c>
      <c r="AI11" s="45">
        <f>VLOOKUP($AI$10,$W$11:$Y$34,3,FALSE)</f>
        <v>3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Origine!H106</f>
        <v>4</v>
      </c>
      <c r="F12" s="21">
        <f>Origine!I106</f>
        <v>0</v>
      </c>
      <c r="G12" s="25">
        <f t="shared" ref="G12:G34" si="0">SUM(E12:F12)</f>
        <v>4</v>
      </c>
      <c r="H12" s="17"/>
      <c r="I12" s="103"/>
      <c r="J12" s="16"/>
      <c r="K12" s="81" t="s">
        <v>5</v>
      </c>
      <c r="L12" s="82"/>
      <c r="M12" s="21">
        <f>Origine!H562</f>
        <v>15</v>
      </c>
      <c r="N12" s="21">
        <f>Origine!I562</f>
        <v>0</v>
      </c>
      <c r="O12" s="25">
        <f t="shared" ref="O12:O34" si="1">SUM(M12:N12)</f>
        <v>15</v>
      </c>
      <c r="Q12" s="9"/>
      <c r="R12" s="49">
        <f t="shared" ref="R12:R34" si="2">G12</f>
        <v>4</v>
      </c>
      <c r="S12" s="44">
        <v>4.1666666666666664E-2</v>
      </c>
      <c r="T12" s="49">
        <f t="shared" ref="T12:U34" si="3">E12</f>
        <v>4</v>
      </c>
      <c r="U12" s="49">
        <f t="shared" si="3"/>
        <v>0</v>
      </c>
      <c r="V12" s="49">
        <f t="shared" ref="V12:V34" si="4">O12</f>
        <v>15</v>
      </c>
      <c r="W12" s="44">
        <v>4.1666666666666664E-2</v>
      </c>
      <c r="X12" s="49">
        <f t="shared" ref="X12:Y34" si="5">M12</f>
        <v>15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Origine!H107</f>
        <v>17</v>
      </c>
      <c r="F13" s="21">
        <f>Origine!I107</f>
        <v>0</v>
      </c>
      <c r="G13" s="25">
        <f t="shared" si="0"/>
        <v>17</v>
      </c>
      <c r="H13" s="17"/>
      <c r="I13" s="103"/>
      <c r="J13" s="16"/>
      <c r="K13" s="81" t="s">
        <v>6</v>
      </c>
      <c r="L13" s="82"/>
      <c r="M13" s="21">
        <f>Origine!H563</f>
        <v>15</v>
      </c>
      <c r="N13" s="21">
        <f>Origine!I563</f>
        <v>0</v>
      </c>
      <c r="O13" s="25">
        <f t="shared" si="1"/>
        <v>15</v>
      </c>
      <c r="Q13" s="9"/>
      <c r="R13" s="49">
        <f t="shared" si="2"/>
        <v>17</v>
      </c>
      <c r="S13" s="44">
        <v>8.3333333333333329E-2</v>
      </c>
      <c r="T13" s="49">
        <f t="shared" si="3"/>
        <v>17</v>
      </c>
      <c r="U13" s="49">
        <f t="shared" si="3"/>
        <v>0</v>
      </c>
      <c r="V13" s="49">
        <f t="shared" si="4"/>
        <v>15</v>
      </c>
      <c r="W13" s="44">
        <v>8.3333333333333329E-2</v>
      </c>
      <c r="X13" s="49">
        <f t="shared" si="5"/>
        <v>15</v>
      </c>
      <c r="Y13" s="49">
        <f t="shared" si="5"/>
        <v>0</v>
      </c>
      <c r="Z13" s="6"/>
      <c r="AA13" s="45" t="s">
        <v>30</v>
      </c>
      <c r="AB13" s="45">
        <f>MAX(R24:R34)</f>
        <v>30</v>
      </c>
      <c r="AC13" s="44">
        <f>VLOOKUP(AB13,R24:S34,2,FALSE)</f>
        <v>0.75</v>
      </c>
      <c r="AD13" s="44">
        <f>AC13+S12</f>
        <v>0.79166666666666663</v>
      </c>
      <c r="AE13" s="45">
        <f>HOUR(AC13)</f>
        <v>18</v>
      </c>
      <c r="AF13" s="45">
        <f>HOUR(AD13)</f>
        <v>19</v>
      </c>
      <c r="AG13" s="45" t="s">
        <v>30</v>
      </c>
      <c r="AH13" s="45">
        <f>MAX(V24:V34)</f>
        <v>45</v>
      </c>
      <c r="AI13" s="44">
        <f>VLOOKUP(AH13,V24:W34,2,FALSE)</f>
        <v>0.83333333333333304</v>
      </c>
      <c r="AJ13" s="44">
        <f>AI13+W12</f>
        <v>0.87499999999999967</v>
      </c>
      <c r="AK13" s="45">
        <f>HOUR(AI13)</f>
        <v>20</v>
      </c>
      <c r="AL13" s="45">
        <f>HOUR(AJ13)</f>
        <v>21</v>
      </c>
    </row>
    <row r="14" spans="1:38" ht="25.8" thickBot="1" x14ac:dyDescent="0.3">
      <c r="A14" s="99"/>
      <c r="C14" s="81" t="s">
        <v>7</v>
      </c>
      <c r="D14" s="82"/>
      <c r="E14" s="21">
        <f>Origine!H108</f>
        <v>2</v>
      </c>
      <c r="F14" s="21">
        <f>Origine!I108</f>
        <v>0</v>
      </c>
      <c r="G14" s="25">
        <f t="shared" si="0"/>
        <v>2</v>
      </c>
      <c r="H14" s="17"/>
      <c r="I14" s="103"/>
      <c r="J14" s="16"/>
      <c r="K14" s="81" t="s">
        <v>7</v>
      </c>
      <c r="L14" s="82"/>
      <c r="M14" s="21">
        <f>Origine!H564</f>
        <v>29</v>
      </c>
      <c r="N14" s="21">
        <f>Origine!I564</f>
        <v>0</v>
      </c>
      <c r="O14" s="25">
        <f t="shared" si="1"/>
        <v>29</v>
      </c>
      <c r="Q14" s="9"/>
      <c r="R14" s="49">
        <f t="shared" si="2"/>
        <v>2</v>
      </c>
      <c r="S14" s="44">
        <v>0.125</v>
      </c>
      <c r="T14" s="49">
        <f t="shared" si="3"/>
        <v>2</v>
      </c>
      <c r="U14" s="49">
        <f t="shared" si="3"/>
        <v>0</v>
      </c>
      <c r="V14" s="49">
        <f t="shared" si="4"/>
        <v>29</v>
      </c>
      <c r="W14" s="44">
        <v>0.125</v>
      </c>
      <c r="X14" s="49">
        <f t="shared" si="5"/>
        <v>29</v>
      </c>
      <c r="Y14" s="49">
        <f t="shared" si="5"/>
        <v>0</v>
      </c>
      <c r="Z14" s="6"/>
      <c r="AA14" s="45" t="s">
        <v>29</v>
      </c>
      <c r="AB14" s="45">
        <f>VLOOKUP($AC$13,$S$11:$U$34,2,FALSE)</f>
        <v>28</v>
      </c>
      <c r="AC14" s="45">
        <f>VLOOKUP($AC$13,$S$11:$U$34,3,FALSE)</f>
        <v>2</v>
      </c>
      <c r="AD14" s="45"/>
      <c r="AE14" s="45"/>
      <c r="AF14" s="45"/>
      <c r="AG14" s="45" t="s">
        <v>29</v>
      </c>
      <c r="AH14" s="45">
        <f>VLOOKUP($AI$13,$W$11:$Y$34,2,FALSE)</f>
        <v>44</v>
      </c>
      <c r="AI14" s="45">
        <f>VLOOKUP($AI$13,$W$11:$Y$34,3,FALSE)</f>
        <v>1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Origine!H109</f>
        <v>5</v>
      </c>
      <c r="F15" s="21">
        <f>Origine!I109</f>
        <v>0</v>
      </c>
      <c r="G15" s="25">
        <f t="shared" si="0"/>
        <v>5</v>
      </c>
      <c r="H15" s="17"/>
      <c r="I15" s="103"/>
      <c r="J15" s="16"/>
      <c r="K15" s="81" t="s">
        <v>8</v>
      </c>
      <c r="L15" s="82"/>
      <c r="M15" s="21">
        <f>Origine!H565</f>
        <v>0</v>
      </c>
      <c r="N15" s="21">
        <f>Origine!I565</f>
        <v>0</v>
      </c>
      <c r="O15" s="25">
        <f t="shared" si="1"/>
        <v>0</v>
      </c>
      <c r="Q15" s="9"/>
      <c r="R15" s="49">
        <f t="shared" si="2"/>
        <v>5</v>
      </c>
      <c r="S15" s="44">
        <v>0.16666666666666666</v>
      </c>
      <c r="T15" s="49">
        <f t="shared" si="3"/>
        <v>5</v>
      </c>
      <c r="U15" s="49">
        <f t="shared" si="3"/>
        <v>0</v>
      </c>
      <c r="V15" s="49">
        <f t="shared" si="4"/>
        <v>0</v>
      </c>
      <c r="W15" s="44">
        <v>0.16666666666666666</v>
      </c>
      <c r="X15" s="49">
        <f t="shared" si="5"/>
        <v>0</v>
      </c>
      <c r="Y15" s="49">
        <f t="shared" si="5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Origine!H110</f>
        <v>12</v>
      </c>
      <c r="F16" s="21">
        <f>Origine!I110</f>
        <v>0</v>
      </c>
      <c r="G16" s="25">
        <f t="shared" si="0"/>
        <v>12</v>
      </c>
      <c r="H16" s="17"/>
      <c r="I16" s="103"/>
      <c r="J16" s="16"/>
      <c r="K16" s="81" t="s">
        <v>9</v>
      </c>
      <c r="L16" s="82"/>
      <c r="M16" s="21">
        <f>Origine!H566</f>
        <v>0</v>
      </c>
      <c r="N16" s="21">
        <f>Origine!I566</f>
        <v>0</v>
      </c>
      <c r="O16" s="25">
        <f t="shared" si="1"/>
        <v>0</v>
      </c>
      <c r="Q16" s="9"/>
      <c r="R16" s="49">
        <f t="shared" si="2"/>
        <v>12</v>
      </c>
      <c r="S16" s="44">
        <v>0.20833333333333301</v>
      </c>
      <c r="T16" s="49">
        <f t="shared" si="3"/>
        <v>12</v>
      </c>
      <c r="U16" s="49">
        <f t="shared" si="3"/>
        <v>0</v>
      </c>
      <c r="V16" s="49">
        <f t="shared" si="4"/>
        <v>0</v>
      </c>
      <c r="W16" s="44">
        <v>0.20833333333333301</v>
      </c>
      <c r="X16" s="49">
        <f t="shared" si="5"/>
        <v>0</v>
      </c>
      <c r="Y16" s="49">
        <f t="shared" si="5"/>
        <v>0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Origine!H111</f>
        <v>17</v>
      </c>
      <c r="F17" s="21">
        <f>Origine!I111</f>
        <v>2</v>
      </c>
      <c r="G17" s="25">
        <f t="shared" si="0"/>
        <v>19</v>
      </c>
      <c r="H17" s="17"/>
      <c r="I17" s="103"/>
      <c r="J17" s="16"/>
      <c r="K17" s="81" t="s">
        <v>10</v>
      </c>
      <c r="L17" s="82"/>
      <c r="M17" s="21">
        <f>Origine!H567</f>
        <v>0</v>
      </c>
      <c r="N17" s="21">
        <f>Origine!I567</f>
        <v>0</v>
      </c>
      <c r="O17" s="25">
        <f t="shared" si="1"/>
        <v>0</v>
      </c>
      <c r="Q17" s="9"/>
      <c r="R17" s="49">
        <f t="shared" si="2"/>
        <v>19</v>
      </c>
      <c r="S17" s="44">
        <v>0.25</v>
      </c>
      <c r="T17" s="49">
        <f t="shared" si="3"/>
        <v>17</v>
      </c>
      <c r="U17" s="49">
        <f t="shared" si="3"/>
        <v>2</v>
      </c>
      <c r="V17" s="49">
        <f t="shared" si="4"/>
        <v>0</v>
      </c>
      <c r="W17" s="44">
        <v>0.25</v>
      </c>
      <c r="X17" s="49">
        <f t="shared" si="5"/>
        <v>0</v>
      </c>
      <c r="Y17" s="49">
        <f t="shared" si="5"/>
        <v>0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Origine!H112</f>
        <v>26</v>
      </c>
      <c r="F18" s="21">
        <f>Origine!I112</f>
        <v>2</v>
      </c>
      <c r="G18" s="25">
        <f t="shared" si="0"/>
        <v>28</v>
      </c>
      <c r="H18" s="17"/>
      <c r="I18" s="26"/>
      <c r="J18" s="16"/>
      <c r="K18" s="81" t="s">
        <v>11</v>
      </c>
      <c r="L18" s="82"/>
      <c r="M18" s="21">
        <f>Origine!H568</f>
        <v>44</v>
      </c>
      <c r="N18" s="21">
        <f>Origine!I568</f>
        <v>0</v>
      </c>
      <c r="O18" s="25">
        <f t="shared" si="1"/>
        <v>44</v>
      </c>
      <c r="Q18" s="9"/>
      <c r="R18" s="49">
        <f t="shared" si="2"/>
        <v>28</v>
      </c>
      <c r="S18" s="44">
        <v>0.29166666666666702</v>
      </c>
      <c r="T18" s="49">
        <f t="shared" si="3"/>
        <v>26</v>
      </c>
      <c r="U18" s="49">
        <f t="shared" si="3"/>
        <v>2</v>
      </c>
      <c r="V18" s="49">
        <f t="shared" si="4"/>
        <v>44</v>
      </c>
      <c r="W18" s="44">
        <v>0.29166666666666702</v>
      </c>
      <c r="X18" s="49">
        <f t="shared" si="5"/>
        <v>44</v>
      </c>
      <c r="Y18" s="49">
        <f t="shared" si="5"/>
        <v>0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Origine!H113</f>
        <v>25</v>
      </c>
      <c r="F19" s="21">
        <f>Origine!I113</f>
        <v>2</v>
      </c>
      <c r="G19" s="25">
        <f t="shared" si="0"/>
        <v>27</v>
      </c>
      <c r="H19" s="17"/>
      <c r="I19" s="26"/>
      <c r="J19" s="16"/>
      <c r="K19" s="81" t="s">
        <v>12</v>
      </c>
      <c r="L19" s="82"/>
      <c r="M19" s="21">
        <f>Origine!H569</f>
        <v>73</v>
      </c>
      <c r="N19" s="21">
        <f>Origine!I569</f>
        <v>2</v>
      </c>
      <c r="O19" s="25">
        <f t="shared" si="1"/>
        <v>75</v>
      </c>
      <c r="Q19" s="9"/>
      <c r="R19" s="49">
        <f t="shared" si="2"/>
        <v>27</v>
      </c>
      <c r="S19" s="44">
        <v>0.33333333333333298</v>
      </c>
      <c r="T19" s="49">
        <f t="shared" si="3"/>
        <v>25</v>
      </c>
      <c r="U19" s="49">
        <f t="shared" si="3"/>
        <v>2</v>
      </c>
      <c r="V19" s="49">
        <f t="shared" si="4"/>
        <v>75</v>
      </c>
      <c r="W19" s="44">
        <v>0.33333333333333298</v>
      </c>
      <c r="X19" s="49">
        <f t="shared" si="5"/>
        <v>73</v>
      </c>
      <c r="Y19" s="49">
        <f t="shared" si="5"/>
        <v>2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Origine!H114</f>
        <v>26</v>
      </c>
      <c r="F20" s="21">
        <f>Origine!I114</f>
        <v>5</v>
      </c>
      <c r="G20" s="25">
        <f t="shared" si="0"/>
        <v>31</v>
      </c>
      <c r="H20" s="17"/>
      <c r="I20" s="26"/>
      <c r="J20" s="16"/>
      <c r="K20" s="81" t="s">
        <v>13</v>
      </c>
      <c r="L20" s="82"/>
      <c r="M20" s="21">
        <f>Origine!H570</f>
        <v>73</v>
      </c>
      <c r="N20" s="21">
        <f>Origine!I570</f>
        <v>3</v>
      </c>
      <c r="O20" s="25">
        <f t="shared" si="1"/>
        <v>76</v>
      </c>
      <c r="Q20" s="9"/>
      <c r="R20" s="49">
        <f t="shared" si="2"/>
        <v>31</v>
      </c>
      <c r="S20" s="44">
        <v>0.375</v>
      </c>
      <c r="T20" s="49">
        <f t="shared" si="3"/>
        <v>26</v>
      </c>
      <c r="U20" s="49">
        <f t="shared" si="3"/>
        <v>5</v>
      </c>
      <c r="V20" s="49">
        <f t="shared" si="4"/>
        <v>76</v>
      </c>
      <c r="W20" s="44">
        <v>0.375</v>
      </c>
      <c r="X20" s="49">
        <f t="shared" si="5"/>
        <v>73</v>
      </c>
      <c r="Y20" s="49">
        <f t="shared" si="5"/>
        <v>3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Origine!H115</f>
        <v>20</v>
      </c>
      <c r="F21" s="21">
        <f>Origine!I115</f>
        <v>1</v>
      </c>
      <c r="G21" s="25">
        <f t="shared" si="0"/>
        <v>21</v>
      </c>
      <c r="H21" s="17"/>
      <c r="I21" s="26"/>
      <c r="J21" s="16"/>
      <c r="K21" s="81" t="s">
        <v>14</v>
      </c>
      <c r="L21" s="82"/>
      <c r="M21" s="21">
        <f>Origine!H571</f>
        <v>15</v>
      </c>
      <c r="N21" s="21">
        <f>Origine!I571</f>
        <v>2</v>
      </c>
      <c r="O21" s="25">
        <f t="shared" si="1"/>
        <v>17</v>
      </c>
      <c r="Q21" s="9"/>
      <c r="R21" s="49">
        <f t="shared" si="2"/>
        <v>21</v>
      </c>
      <c r="S21" s="44">
        <v>0.41666666666666702</v>
      </c>
      <c r="T21" s="49">
        <f t="shared" si="3"/>
        <v>20</v>
      </c>
      <c r="U21" s="49">
        <f t="shared" si="3"/>
        <v>1</v>
      </c>
      <c r="V21" s="49">
        <f t="shared" si="4"/>
        <v>17</v>
      </c>
      <c r="W21" s="44">
        <v>0.41666666666666702</v>
      </c>
      <c r="X21" s="49">
        <f t="shared" si="5"/>
        <v>15</v>
      </c>
      <c r="Y21" s="49">
        <f t="shared" si="5"/>
        <v>2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Origine!H116</f>
        <v>24</v>
      </c>
      <c r="F22" s="21">
        <f>Origine!I116</f>
        <v>4</v>
      </c>
      <c r="G22" s="25">
        <f t="shared" si="0"/>
        <v>28</v>
      </c>
      <c r="H22" s="17"/>
      <c r="I22" s="26"/>
      <c r="J22" s="16"/>
      <c r="K22" s="81" t="s">
        <v>15</v>
      </c>
      <c r="L22" s="82"/>
      <c r="M22" s="21">
        <f>Origine!H572</f>
        <v>58</v>
      </c>
      <c r="N22" s="21">
        <f>Origine!I572</f>
        <v>3</v>
      </c>
      <c r="O22" s="25">
        <f t="shared" si="1"/>
        <v>61</v>
      </c>
      <c r="Q22" s="9"/>
      <c r="R22" s="49">
        <f t="shared" si="2"/>
        <v>28</v>
      </c>
      <c r="S22" s="44">
        <v>0.45833333333333298</v>
      </c>
      <c r="T22" s="49">
        <f t="shared" si="3"/>
        <v>24</v>
      </c>
      <c r="U22" s="49">
        <f t="shared" si="3"/>
        <v>4</v>
      </c>
      <c r="V22" s="49">
        <f t="shared" si="4"/>
        <v>61</v>
      </c>
      <c r="W22" s="44">
        <v>0.45833333333333298</v>
      </c>
      <c r="X22" s="49">
        <f t="shared" si="5"/>
        <v>58</v>
      </c>
      <c r="Y22" s="49">
        <f t="shared" si="5"/>
        <v>3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25.8" thickBot="1" x14ac:dyDescent="0.3">
      <c r="A23" s="12"/>
      <c r="C23" s="81" t="s">
        <v>16</v>
      </c>
      <c r="D23" s="82"/>
      <c r="E23" s="21">
        <f>Origine!H117</f>
        <v>26</v>
      </c>
      <c r="F23" s="21">
        <f>Origine!I117</f>
        <v>1</v>
      </c>
      <c r="G23" s="25">
        <f t="shared" si="0"/>
        <v>27</v>
      </c>
      <c r="H23" s="17"/>
      <c r="I23" s="26"/>
      <c r="J23" s="16"/>
      <c r="K23" s="81" t="s">
        <v>16</v>
      </c>
      <c r="L23" s="82"/>
      <c r="M23" s="21">
        <f>Origine!H573</f>
        <v>29</v>
      </c>
      <c r="N23" s="21">
        <f>Origine!I573</f>
        <v>2</v>
      </c>
      <c r="O23" s="25">
        <f t="shared" si="1"/>
        <v>31</v>
      </c>
      <c r="Q23" s="9"/>
      <c r="R23" s="49">
        <f t="shared" si="2"/>
        <v>27</v>
      </c>
      <c r="S23" s="44">
        <v>0.5</v>
      </c>
      <c r="T23" s="49">
        <f t="shared" si="3"/>
        <v>26</v>
      </c>
      <c r="U23" s="49">
        <f t="shared" si="3"/>
        <v>1</v>
      </c>
      <c r="V23" s="49">
        <f t="shared" si="4"/>
        <v>31</v>
      </c>
      <c r="W23" s="44">
        <v>0.5</v>
      </c>
      <c r="X23" s="49">
        <f t="shared" si="5"/>
        <v>29</v>
      </c>
      <c r="Y23" s="49">
        <f t="shared" si="5"/>
        <v>2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Origine!H118</f>
        <v>19</v>
      </c>
      <c r="F24" s="21">
        <f>Origine!I118</f>
        <v>2</v>
      </c>
      <c r="G24" s="25">
        <f t="shared" si="0"/>
        <v>21</v>
      </c>
      <c r="H24" s="17"/>
      <c r="I24" s="26"/>
      <c r="J24" s="16"/>
      <c r="K24" s="81" t="s">
        <v>17</v>
      </c>
      <c r="L24" s="82"/>
      <c r="M24" s="21">
        <f>Origine!H574</f>
        <v>0</v>
      </c>
      <c r="N24" s="21">
        <f>Origine!I574</f>
        <v>1</v>
      </c>
      <c r="O24" s="25">
        <f t="shared" si="1"/>
        <v>1</v>
      </c>
      <c r="Q24" s="9"/>
      <c r="R24" s="49">
        <f t="shared" si="2"/>
        <v>21</v>
      </c>
      <c r="S24" s="44">
        <v>0.54166666666666696</v>
      </c>
      <c r="T24" s="49">
        <f t="shared" si="3"/>
        <v>19</v>
      </c>
      <c r="U24" s="49">
        <f t="shared" si="3"/>
        <v>2</v>
      </c>
      <c r="V24" s="49">
        <f t="shared" si="4"/>
        <v>1</v>
      </c>
      <c r="W24" s="44">
        <v>0.54166666666666696</v>
      </c>
      <c r="X24" s="49">
        <f t="shared" si="5"/>
        <v>0</v>
      </c>
      <c r="Y24" s="49">
        <f t="shared" si="5"/>
        <v>1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Origine!H119</f>
        <v>10</v>
      </c>
      <c r="F25" s="21">
        <f>Origine!I119</f>
        <v>4</v>
      </c>
      <c r="G25" s="25">
        <f t="shared" si="0"/>
        <v>14</v>
      </c>
      <c r="H25" s="17"/>
      <c r="I25" s="26"/>
      <c r="J25" s="16"/>
      <c r="K25" s="81" t="s">
        <v>18</v>
      </c>
      <c r="L25" s="82"/>
      <c r="M25" s="21">
        <f>Origine!H575</f>
        <v>15</v>
      </c>
      <c r="N25" s="21">
        <f>Origine!I575</f>
        <v>1</v>
      </c>
      <c r="O25" s="25">
        <f t="shared" si="1"/>
        <v>16</v>
      </c>
      <c r="Q25" s="9"/>
      <c r="R25" s="49">
        <f t="shared" si="2"/>
        <v>14</v>
      </c>
      <c r="S25" s="44">
        <v>0.58333333333333304</v>
      </c>
      <c r="T25" s="49">
        <f t="shared" si="3"/>
        <v>10</v>
      </c>
      <c r="U25" s="49">
        <f t="shared" si="3"/>
        <v>4</v>
      </c>
      <c r="V25" s="49">
        <f t="shared" si="4"/>
        <v>16</v>
      </c>
      <c r="W25" s="44">
        <v>0.58333333333333304</v>
      </c>
      <c r="X25" s="49">
        <f t="shared" si="5"/>
        <v>15</v>
      </c>
      <c r="Y25" s="49">
        <f t="shared" si="5"/>
        <v>1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Origine!H120</f>
        <v>25</v>
      </c>
      <c r="F26" s="21">
        <f>Origine!I120</f>
        <v>2</v>
      </c>
      <c r="G26" s="25">
        <f t="shared" si="0"/>
        <v>27</v>
      </c>
      <c r="H26" s="17"/>
      <c r="I26" s="26"/>
      <c r="J26" s="16"/>
      <c r="K26" s="81" t="s">
        <v>19</v>
      </c>
      <c r="L26" s="82"/>
      <c r="M26" s="21">
        <f>Origine!H576</f>
        <v>0</v>
      </c>
      <c r="N26" s="21">
        <f>Origine!I576</f>
        <v>1</v>
      </c>
      <c r="O26" s="25">
        <f t="shared" si="1"/>
        <v>1</v>
      </c>
      <c r="Q26" s="9"/>
      <c r="R26" s="49">
        <f t="shared" si="2"/>
        <v>27</v>
      </c>
      <c r="S26" s="44">
        <v>0.625</v>
      </c>
      <c r="T26" s="49">
        <f t="shared" si="3"/>
        <v>25</v>
      </c>
      <c r="U26" s="49">
        <f t="shared" si="3"/>
        <v>2</v>
      </c>
      <c r="V26" s="49">
        <f t="shared" si="4"/>
        <v>1</v>
      </c>
      <c r="W26" s="44">
        <v>0.625</v>
      </c>
      <c r="X26" s="49">
        <f t="shared" si="5"/>
        <v>0</v>
      </c>
      <c r="Y26" s="49">
        <f t="shared" si="5"/>
        <v>1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Origine!H121</f>
        <v>17</v>
      </c>
      <c r="F27" s="21">
        <f>Origine!I121</f>
        <v>4</v>
      </c>
      <c r="G27" s="25">
        <f t="shared" si="0"/>
        <v>21</v>
      </c>
      <c r="H27" s="17"/>
      <c r="I27" s="26"/>
      <c r="J27" s="16"/>
      <c r="K27" s="81" t="s">
        <v>20</v>
      </c>
      <c r="L27" s="82"/>
      <c r="M27" s="21">
        <f>Origine!H577</f>
        <v>0</v>
      </c>
      <c r="N27" s="21">
        <f>Origine!I577</f>
        <v>2</v>
      </c>
      <c r="O27" s="25">
        <f t="shared" si="1"/>
        <v>2</v>
      </c>
      <c r="Q27" s="9"/>
      <c r="R27" s="49">
        <f t="shared" si="2"/>
        <v>21</v>
      </c>
      <c r="S27" s="44">
        <v>0.66666666666666696</v>
      </c>
      <c r="T27" s="49">
        <f t="shared" si="3"/>
        <v>17</v>
      </c>
      <c r="U27" s="49">
        <f t="shared" si="3"/>
        <v>4</v>
      </c>
      <c r="V27" s="49">
        <f t="shared" si="4"/>
        <v>2</v>
      </c>
      <c r="W27" s="44">
        <v>0.66666666666666696</v>
      </c>
      <c r="X27" s="49">
        <f t="shared" si="5"/>
        <v>0</v>
      </c>
      <c r="Y27" s="49">
        <f t="shared" si="5"/>
        <v>2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Origine!H122</f>
        <v>28</v>
      </c>
      <c r="F28" s="21">
        <f>Origine!I122</f>
        <v>1</v>
      </c>
      <c r="G28" s="25">
        <f t="shared" si="0"/>
        <v>29</v>
      </c>
      <c r="H28" s="17"/>
      <c r="I28" s="26"/>
      <c r="J28" s="16"/>
      <c r="K28" s="81" t="s">
        <v>21</v>
      </c>
      <c r="L28" s="82"/>
      <c r="M28" s="21">
        <f>Origine!H578</f>
        <v>0</v>
      </c>
      <c r="N28" s="21">
        <f>Origine!I578</f>
        <v>1</v>
      </c>
      <c r="O28" s="25">
        <f t="shared" si="1"/>
        <v>1</v>
      </c>
      <c r="Q28" s="9"/>
      <c r="R28" s="49">
        <f t="shared" si="2"/>
        <v>29</v>
      </c>
      <c r="S28" s="44">
        <v>0.70833333333333304</v>
      </c>
      <c r="T28" s="49">
        <f t="shared" si="3"/>
        <v>28</v>
      </c>
      <c r="U28" s="49">
        <f t="shared" si="3"/>
        <v>1</v>
      </c>
      <c r="V28" s="49">
        <f t="shared" si="4"/>
        <v>1</v>
      </c>
      <c r="W28" s="44">
        <v>0.70833333333333304</v>
      </c>
      <c r="X28" s="49">
        <f t="shared" si="5"/>
        <v>0</v>
      </c>
      <c r="Y28" s="49">
        <f t="shared" si="5"/>
        <v>1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Origine!H123</f>
        <v>28</v>
      </c>
      <c r="F29" s="21">
        <f>Origine!I123</f>
        <v>2</v>
      </c>
      <c r="G29" s="25">
        <f t="shared" si="0"/>
        <v>30</v>
      </c>
      <c r="H29" s="17"/>
      <c r="I29" s="26"/>
      <c r="J29" s="16"/>
      <c r="K29" s="81" t="s">
        <v>22</v>
      </c>
      <c r="L29" s="82"/>
      <c r="M29" s="21">
        <f>Origine!H579</f>
        <v>15</v>
      </c>
      <c r="N29" s="21">
        <f>Origine!I579</f>
        <v>1</v>
      </c>
      <c r="O29" s="25">
        <f t="shared" si="1"/>
        <v>16</v>
      </c>
      <c r="Q29" s="9"/>
      <c r="R29" s="49">
        <f t="shared" si="2"/>
        <v>30</v>
      </c>
      <c r="S29" s="44">
        <v>0.75</v>
      </c>
      <c r="T29" s="49">
        <f t="shared" si="3"/>
        <v>28</v>
      </c>
      <c r="U29" s="49">
        <f t="shared" si="3"/>
        <v>2</v>
      </c>
      <c r="V29" s="49">
        <f t="shared" si="4"/>
        <v>16</v>
      </c>
      <c r="W29" s="44">
        <v>0.75</v>
      </c>
      <c r="X29" s="49">
        <f t="shared" si="5"/>
        <v>15</v>
      </c>
      <c r="Y29" s="49">
        <f t="shared" si="5"/>
        <v>1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Origine!H124</f>
        <v>15</v>
      </c>
      <c r="F30" s="21">
        <f>Origine!I124</f>
        <v>2</v>
      </c>
      <c r="G30" s="25">
        <f t="shared" si="0"/>
        <v>17</v>
      </c>
      <c r="H30" s="17"/>
      <c r="I30" s="103"/>
      <c r="J30" s="16"/>
      <c r="K30" s="81" t="s">
        <v>23</v>
      </c>
      <c r="L30" s="82"/>
      <c r="M30" s="21">
        <f>Origine!H580</f>
        <v>29</v>
      </c>
      <c r="N30" s="21">
        <f>Origine!I580</f>
        <v>1</v>
      </c>
      <c r="O30" s="25">
        <f t="shared" si="1"/>
        <v>30</v>
      </c>
      <c r="Q30" s="9"/>
      <c r="R30" s="49">
        <f t="shared" si="2"/>
        <v>17</v>
      </c>
      <c r="S30" s="44">
        <v>0.79166666666666696</v>
      </c>
      <c r="T30" s="49">
        <f t="shared" si="3"/>
        <v>15</v>
      </c>
      <c r="U30" s="49">
        <f t="shared" si="3"/>
        <v>2</v>
      </c>
      <c r="V30" s="49">
        <f t="shared" si="4"/>
        <v>30</v>
      </c>
      <c r="W30" s="44">
        <v>0.79166666666666696</v>
      </c>
      <c r="X30" s="49">
        <f t="shared" si="5"/>
        <v>29</v>
      </c>
      <c r="Y30" s="49">
        <f t="shared" si="5"/>
        <v>1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Origine!H125</f>
        <v>6</v>
      </c>
      <c r="F31" s="21">
        <f>Origine!I125</f>
        <v>2</v>
      </c>
      <c r="G31" s="25">
        <f t="shared" si="0"/>
        <v>8</v>
      </c>
      <c r="H31" s="17"/>
      <c r="I31" s="103"/>
      <c r="J31" s="16"/>
      <c r="K31" s="81" t="s">
        <v>24</v>
      </c>
      <c r="L31" s="82"/>
      <c r="M31" s="21">
        <f>Origine!H581</f>
        <v>44</v>
      </c>
      <c r="N31" s="21">
        <f>Origine!I581</f>
        <v>1</v>
      </c>
      <c r="O31" s="25">
        <f t="shared" si="1"/>
        <v>45</v>
      </c>
      <c r="Q31" s="9"/>
      <c r="R31" s="49">
        <f t="shared" si="2"/>
        <v>8</v>
      </c>
      <c r="S31" s="44">
        <v>0.83333333333333304</v>
      </c>
      <c r="T31" s="49">
        <f t="shared" si="3"/>
        <v>6</v>
      </c>
      <c r="U31" s="49">
        <f t="shared" si="3"/>
        <v>2</v>
      </c>
      <c r="V31" s="49">
        <f t="shared" si="4"/>
        <v>45</v>
      </c>
      <c r="W31" s="44">
        <v>0.83333333333333304</v>
      </c>
      <c r="X31" s="49">
        <f t="shared" si="5"/>
        <v>44</v>
      </c>
      <c r="Y31" s="49">
        <f t="shared" si="5"/>
        <v>1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Origine!H126</f>
        <v>10</v>
      </c>
      <c r="F32" s="21">
        <f>Origine!I126</f>
        <v>0</v>
      </c>
      <c r="G32" s="25">
        <f t="shared" si="0"/>
        <v>10</v>
      </c>
      <c r="H32" s="17"/>
      <c r="I32" s="103"/>
      <c r="J32" s="16"/>
      <c r="K32" s="81" t="s">
        <v>25</v>
      </c>
      <c r="L32" s="82"/>
      <c r="M32" s="21">
        <f>Origine!H582</f>
        <v>30</v>
      </c>
      <c r="N32" s="21">
        <f>Origine!I582</f>
        <v>1</v>
      </c>
      <c r="O32" s="25">
        <f t="shared" si="1"/>
        <v>31</v>
      </c>
      <c r="Q32" s="9"/>
      <c r="R32" s="49">
        <f t="shared" si="2"/>
        <v>10</v>
      </c>
      <c r="S32" s="44">
        <v>0.875</v>
      </c>
      <c r="T32" s="49">
        <f t="shared" si="3"/>
        <v>10</v>
      </c>
      <c r="U32" s="49">
        <f t="shared" si="3"/>
        <v>0</v>
      </c>
      <c r="V32" s="49">
        <f t="shared" si="4"/>
        <v>31</v>
      </c>
      <c r="W32" s="44">
        <v>0.875</v>
      </c>
      <c r="X32" s="49">
        <f t="shared" si="5"/>
        <v>30</v>
      </c>
      <c r="Y32" s="49">
        <f t="shared" si="5"/>
        <v>1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Origine!H127</f>
        <v>14</v>
      </c>
      <c r="F33" s="21">
        <f>Origine!I127</f>
        <v>1</v>
      </c>
      <c r="G33" s="25">
        <f t="shared" si="0"/>
        <v>15</v>
      </c>
      <c r="H33" s="17"/>
      <c r="I33" s="103"/>
      <c r="J33" s="16"/>
      <c r="K33" s="81" t="s">
        <v>26</v>
      </c>
      <c r="L33" s="82"/>
      <c r="M33" s="21">
        <f>Origine!H583</f>
        <v>0</v>
      </c>
      <c r="N33" s="21">
        <f>Origine!I583</f>
        <v>2</v>
      </c>
      <c r="O33" s="25">
        <f t="shared" si="1"/>
        <v>2</v>
      </c>
      <c r="Q33" s="9"/>
      <c r="R33" s="49">
        <f t="shared" si="2"/>
        <v>15</v>
      </c>
      <c r="S33" s="44">
        <v>0.91666666666666696</v>
      </c>
      <c r="T33" s="49">
        <f t="shared" si="3"/>
        <v>14</v>
      </c>
      <c r="U33" s="49">
        <f t="shared" si="3"/>
        <v>1</v>
      </c>
      <c r="V33" s="49">
        <f t="shared" si="4"/>
        <v>2</v>
      </c>
      <c r="W33" s="44">
        <v>0.91666666666666696</v>
      </c>
      <c r="X33" s="49">
        <f t="shared" si="5"/>
        <v>0</v>
      </c>
      <c r="Y33" s="49">
        <f t="shared" si="5"/>
        <v>2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Origine!H128</f>
        <v>7</v>
      </c>
      <c r="F34" s="21">
        <f>Origine!I128</f>
        <v>0</v>
      </c>
      <c r="G34" s="25">
        <f t="shared" si="0"/>
        <v>7</v>
      </c>
      <c r="H34" s="17"/>
      <c r="I34" s="103"/>
      <c r="J34" s="16"/>
      <c r="K34" s="81" t="s">
        <v>27</v>
      </c>
      <c r="L34" s="82"/>
      <c r="M34" s="21">
        <f>Origine!H584</f>
        <v>0</v>
      </c>
      <c r="N34" s="21">
        <f>Origine!I584</f>
        <v>0</v>
      </c>
      <c r="O34" s="25">
        <f t="shared" si="1"/>
        <v>0</v>
      </c>
      <c r="Q34" s="9"/>
      <c r="R34" s="49">
        <f t="shared" si="2"/>
        <v>7</v>
      </c>
      <c r="S34" s="44">
        <v>0.95833333333333304</v>
      </c>
      <c r="T34" s="49">
        <f t="shared" si="3"/>
        <v>7</v>
      </c>
      <c r="U34" s="49">
        <f t="shared" si="3"/>
        <v>0</v>
      </c>
      <c r="V34" s="49">
        <f t="shared" si="4"/>
        <v>0</v>
      </c>
      <c r="W34" s="44">
        <v>0.95833333333333304</v>
      </c>
      <c r="X34" s="49">
        <f t="shared" si="5"/>
        <v>0</v>
      </c>
      <c r="Y34" s="49">
        <f t="shared" si="5"/>
        <v>0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407</v>
      </c>
      <c r="F35" s="105">
        <f t="shared" ref="F35:G35" si="6">SUM(F11:F34)</f>
        <v>37</v>
      </c>
      <c r="G35" s="111">
        <f t="shared" si="6"/>
        <v>444</v>
      </c>
      <c r="H35" s="16"/>
      <c r="I35" s="110"/>
      <c r="J35" s="17"/>
      <c r="K35" s="73" t="s">
        <v>44</v>
      </c>
      <c r="L35" s="74"/>
      <c r="M35" s="105">
        <f t="shared" ref="M35:O35" si="7">SUM(M11:M34)</f>
        <v>528</v>
      </c>
      <c r="N35" s="105">
        <f t="shared" si="7"/>
        <v>24</v>
      </c>
      <c r="O35" s="111">
        <f t="shared" si="7"/>
        <v>552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274</v>
      </c>
      <c r="F40" s="118">
        <f>SUM(F18:F29)</f>
        <v>30</v>
      </c>
      <c r="G40" s="120">
        <f>SUM(E40:F41)</f>
        <v>304</v>
      </c>
      <c r="H40" s="16"/>
      <c r="I40" s="129"/>
      <c r="J40" s="17"/>
      <c r="K40" s="114" t="s">
        <v>45</v>
      </c>
      <c r="L40" s="115"/>
      <c r="M40" s="118">
        <f>SUM(M18:M29)</f>
        <v>322</v>
      </c>
      <c r="N40" s="118">
        <f>SUM(N18:N29)</f>
        <v>19</v>
      </c>
      <c r="O40" s="120">
        <f>SUM(M40:N41)</f>
        <v>341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133</v>
      </c>
      <c r="F42" s="127">
        <f>SUM(F11:F17,F30:F34)</f>
        <v>7</v>
      </c>
      <c r="G42" s="130">
        <f>SUM(E42:F43)</f>
        <v>140</v>
      </c>
      <c r="H42" s="16"/>
      <c r="I42" s="133"/>
      <c r="J42" s="17"/>
      <c r="K42" s="116" t="s">
        <v>46</v>
      </c>
      <c r="L42" s="117"/>
      <c r="M42" s="125">
        <f>SUM(M11:M17,M30:M34)</f>
        <v>206</v>
      </c>
      <c r="N42" s="127">
        <f>SUM(N11:N17,N30:N34)</f>
        <v>5</v>
      </c>
      <c r="O42" s="132">
        <f>SUM(M42:N43)</f>
        <v>211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407</v>
      </c>
      <c r="F44" s="134">
        <f>SUM(F40:F43)</f>
        <v>37</v>
      </c>
      <c r="G44" s="136">
        <f>SUM(E44:F45)</f>
        <v>444</v>
      </c>
      <c r="H44" s="16"/>
      <c r="I44" s="110"/>
      <c r="J44" s="17"/>
      <c r="K44" s="73" t="s">
        <v>44</v>
      </c>
      <c r="L44" s="108"/>
      <c r="M44" s="134">
        <f>SUM(M40:M43)</f>
        <v>528</v>
      </c>
      <c r="N44" s="134">
        <f>SUM(N40:N43)</f>
        <v>24</v>
      </c>
      <c r="O44" s="136">
        <f>SUM(M44:N45)</f>
        <v>552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75.599999999999994" x14ac:dyDescent="0.5">
      <c r="C51" s="138" t="str">
        <f>CONCATENATE((AE10),".00"," - ",(AF10),".00")</f>
        <v>9.00 - 10.00</v>
      </c>
      <c r="D51" s="139"/>
      <c r="E51" s="30">
        <f>AB11</f>
        <v>26</v>
      </c>
      <c r="F51" s="31">
        <f>AC11</f>
        <v>5</v>
      </c>
      <c r="G51" s="32">
        <f>SUM(E51:F51)</f>
        <v>31</v>
      </c>
      <c r="H51" s="28"/>
      <c r="I51" s="27"/>
      <c r="J51" s="27"/>
      <c r="K51" s="138" t="str">
        <f>CONCATENATE((AK10),".00"," - ",(AL10),".00")</f>
        <v>9.00 - 10.00</v>
      </c>
      <c r="L51" s="139"/>
      <c r="M51" s="30">
        <f>AH11</f>
        <v>73</v>
      </c>
      <c r="N51" s="31">
        <f>AI11</f>
        <v>3</v>
      </c>
      <c r="O51" s="32">
        <f>SUM(M51:N51)</f>
        <v>76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18.00 - 19.00</v>
      </c>
      <c r="D52" s="141"/>
      <c r="E52" s="33">
        <f>AB14</f>
        <v>28</v>
      </c>
      <c r="F52" s="34">
        <f>AC14</f>
        <v>2</v>
      </c>
      <c r="G52" s="35">
        <f>SUM(E52:F52)</f>
        <v>30</v>
      </c>
      <c r="H52" s="28"/>
      <c r="I52" s="27"/>
      <c r="J52" s="27"/>
      <c r="K52" s="140" t="str">
        <f>CONCATENATE((AK13),".00"," - ",(AL13),".00")</f>
        <v>20.00 - 21.00</v>
      </c>
      <c r="L52" s="141"/>
      <c r="M52" s="33">
        <f>AH14</f>
        <v>44</v>
      </c>
      <c r="N52" s="34">
        <f>AI14</f>
        <v>1</v>
      </c>
      <c r="O52" s="35">
        <f>SUM(M52:N52)</f>
        <v>45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K26" zoomScale="25" zoomScaleNormal="25" workbookViewId="0">
      <selection activeCell="K8" sqref="K8"/>
    </sheetView>
  </sheetViews>
  <sheetFormatPr defaultRowHeight="13.2" x14ac:dyDescent="0.25"/>
  <cols>
    <col min="12" max="12" width="43" customWidth="1"/>
    <col min="13" max="13" width="10.88671875" customWidth="1"/>
    <col min="15" max="15" width="10.2187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+Origine!B129</f>
        <v>45698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193</v>
      </c>
      <c r="AC10" s="44">
        <f>VLOOKUP(AB10,R11:S23,2,FALSE)</f>
        <v>0.375</v>
      </c>
      <c r="AD10" s="44">
        <f>AC10+S12</f>
        <v>0.41666666666666669</v>
      </c>
      <c r="AE10" s="45">
        <f>HOUR(AC10)</f>
        <v>9</v>
      </c>
      <c r="AF10" s="45">
        <f>HOUR(AD10)</f>
        <v>10</v>
      </c>
      <c r="AG10" s="45" t="s">
        <v>28</v>
      </c>
      <c r="AH10" s="45">
        <f>MAX(V11:V23)</f>
        <v>174</v>
      </c>
      <c r="AI10" s="44">
        <f>VLOOKUP(AH10,V11:W23,2,FALSE)</f>
        <v>0.33333333333333298</v>
      </c>
      <c r="AJ10" s="44">
        <f>AI10+W12</f>
        <v>0.37499999999999967</v>
      </c>
      <c r="AK10" s="45">
        <f>HOUR(AI10)</f>
        <v>8</v>
      </c>
      <c r="AL10" s="45">
        <f>HOUR(AJ10)</f>
        <v>9</v>
      </c>
    </row>
    <row r="11" spans="1:38" ht="25.8" thickBot="1" x14ac:dyDescent="0.3">
      <c r="A11" s="98"/>
      <c r="C11" s="100" t="s">
        <v>4</v>
      </c>
      <c r="D11" s="101"/>
      <c r="E11" s="21">
        <f>Origine!H129</f>
        <v>5</v>
      </c>
      <c r="F11" s="21">
        <f>Origine!I129</f>
        <v>1</v>
      </c>
      <c r="G11" s="22">
        <f>SUM(E11:F11)</f>
        <v>6</v>
      </c>
      <c r="H11" s="17"/>
      <c r="I11" s="102"/>
      <c r="J11" s="16"/>
      <c r="K11" s="100" t="s">
        <v>4</v>
      </c>
      <c r="L11" s="101"/>
      <c r="M11" s="21">
        <f>Origine!H585</f>
        <v>15</v>
      </c>
      <c r="N11" s="21">
        <f>Origine!I585</f>
        <v>1</v>
      </c>
      <c r="O11" s="22">
        <f>SUM(M11:N11)</f>
        <v>16</v>
      </c>
      <c r="Q11" s="9"/>
      <c r="R11" s="49">
        <f>G11</f>
        <v>6</v>
      </c>
      <c r="S11" s="44">
        <v>0</v>
      </c>
      <c r="T11" s="49">
        <f>E11</f>
        <v>5</v>
      </c>
      <c r="U11" s="49">
        <f>F11</f>
        <v>1</v>
      </c>
      <c r="V11" s="49">
        <f>O11</f>
        <v>16</v>
      </c>
      <c r="W11" s="44">
        <v>0</v>
      </c>
      <c r="X11" s="49">
        <f>M11</f>
        <v>15</v>
      </c>
      <c r="Y11" s="49">
        <f>N11</f>
        <v>1</v>
      </c>
      <c r="Z11" s="6"/>
      <c r="AA11" s="45" t="s">
        <v>29</v>
      </c>
      <c r="AB11" s="45">
        <f>VLOOKUP($AC$10,$S$11:$U$34,2,FALSE)</f>
        <v>167</v>
      </c>
      <c r="AC11" s="45">
        <f>VLOOKUP($AC$10,$S$11:$U$34,3,FALSE)</f>
        <v>26</v>
      </c>
      <c r="AD11" s="45"/>
      <c r="AE11" s="45"/>
      <c r="AF11" s="45"/>
      <c r="AG11" s="45" t="s">
        <v>29</v>
      </c>
      <c r="AH11" s="45">
        <f>VLOOKUP($AI$10,$W$11:$Y$34,2,FALSE)</f>
        <v>160</v>
      </c>
      <c r="AI11" s="45">
        <f>VLOOKUP($AI$10,$W$11:$Y$34,3,FALSE)</f>
        <v>14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Origine!H130</f>
        <v>4</v>
      </c>
      <c r="F12" s="21">
        <f>Origine!I130</f>
        <v>0</v>
      </c>
      <c r="G12" s="25">
        <f t="shared" ref="G12:G34" si="0">SUM(E12:F12)</f>
        <v>4</v>
      </c>
      <c r="H12" s="17"/>
      <c r="I12" s="103"/>
      <c r="J12" s="16"/>
      <c r="K12" s="81" t="s">
        <v>5</v>
      </c>
      <c r="L12" s="82"/>
      <c r="M12" s="21">
        <f>Origine!H586</f>
        <v>29</v>
      </c>
      <c r="N12" s="21">
        <f>Origine!I586</f>
        <v>0</v>
      </c>
      <c r="O12" s="25">
        <f t="shared" ref="O12:O34" si="1">SUM(M12:N12)</f>
        <v>29</v>
      </c>
      <c r="Q12" s="9"/>
      <c r="R12" s="49">
        <f t="shared" ref="R12:R34" si="2">G12</f>
        <v>4</v>
      </c>
      <c r="S12" s="44">
        <v>4.1666666666666664E-2</v>
      </c>
      <c r="T12" s="49">
        <f t="shared" ref="T12:U34" si="3">E12</f>
        <v>4</v>
      </c>
      <c r="U12" s="49">
        <f t="shared" si="3"/>
        <v>0</v>
      </c>
      <c r="V12" s="49">
        <f t="shared" ref="V12:V34" si="4">O12</f>
        <v>29</v>
      </c>
      <c r="W12" s="44">
        <v>4.1666666666666664E-2</v>
      </c>
      <c r="X12" s="49">
        <f t="shared" ref="X12:Y34" si="5">M12</f>
        <v>29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Origine!H131</f>
        <v>1</v>
      </c>
      <c r="F13" s="21">
        <f>Origine!I131</f>
        <v>0</v>
      </c>
      <c r="G13" s="25">
        <f t="shared" si="0"/>
        <v>1</v>
      </c>
      <c r="H13" s="17"/>
      <c r="I13" s="103"/>
      <c r="J13" s="16"/>
      <c r="K13" s="81" t="s">
        <v>6</v>
      </c>
      <c r="L13" s="82"/>
      <c r="M13" s="21">
        <f>Origine!H587</f>
        <v>0</v>
      </c>
      <c r="N13" s="21">
        <f>Origine!I587</f>
        <v>0</v>
      </c>
      <c r="O13" s="25">
        <f t="shared" si="1"/>
        <v>0</v>
      </c>
      <c r="Q13" s="9"/>
      <c r="R13" s="49">
        <f t="shared" si="2"/>
        <v>1</v>
      </c>
      <c r="S13" s="44">
        <v>8.3333333333333329E-2</v>
      </c>
      <c r="T13" s="49">
        <f t="shared" si="3"/>
        <v>1</v>
      </c>
      <c r="U13" s="49">
        <f t="shared" si="3"/>
        <v>0</v>
      </c>
      <c r="V13" s="49">
        <f t="shared" si="4"/>
        <v>0</v>
      </c>
      <c r="W13" s="44">
        <v>8.3333333333333329E-2</v>
      </c>
      <c r="X13" s="49">
        <f t="shared" si="5"/>
        <v>0</v>
      </c>
      <c r="Y13" s="49">
        <f t="shared" si="5"/>
        <v>0</v>
      </c>
      <c r="Z13" s="6"/>
      <c r="AA13" s="45" t="s">
        <v>30</v>
      </c>
      <c r="AB13" s="45">
        <f>MAX(R24:R34)</f>
        <v>165</v>
      </c>
      <c r="AC13" s="44">
        <f>VLOOKUP(AB13,R24:S34,2,FALSE)</f>
        <v>0.66666666666666696</v>
      </c>
      <c r="AD13" s="44">
        <f>AC13+S12</f>
        <v>0.70833333333333359</v>
      </c>
      <c r="AE13" s="45">
        <f>HOUR(AC13)</f>
        <v>16</v>
      </c>
      <c r="AF13" s="45">
        <f>HOUR(AD13)</f>
        <v>17</v>
      </c>
      <c r="AG13" s="45" t="s">
        <v>30</v>
      </c>
      <c r="AH13" s="45">
        <f>MAX(V24:V34)</f>
        <v>227</v>
      </c>
      <c r="AI13" s="44">
        <f>VLOOKUP(AH13,V24:W34,2,FALSE)</f>
        <v>0.66666666666666696</v>
      </c>
      <c r="AJ13" s="44">
        <f>AI13+W12</f>
        <v>0.70833333333333359</v>
      </c>
      <c r="AK13" s="45">
        <f>HOUR(AI13)</f>
        <v>16</v>
      </c>
      <c r="AL13" s="45">
        <f>HOUR(AJ13)</f>
        <v>17</v>
      </c>
    </row>
    <row r="14" spans="1:38" ht="25.8" thickBot="1" x14ac:dyDescent="0.3">
      <c r="A14" s="99"/>
      <c r="C14" s="81" t="s">
        <v>7</v>
      </c>
      <c r="D14" s="82"/>
      <c r="E14" s="21">
        <f>Origine!H132</f>
        <v>1</v>
      </c>
      <c r="F14" s="21">
        <f>Origine!I132</f>
        <v>0</v>
      </c>
      <c r="G14" s="25">
        <f t="shared" si="0"/>
        <v>1</v>
      </c>
      <c r="H14" s="17"/>
      <c r="I14" s="103"/>
      <c r="J14" s="16"/>
      <c r="K14" s="81" t="s">
        <v>7</v>
      </c>
      <c r="L14" s="82"/>
      <c r="M14" s="21">
        <f>Origine!H588</f>
        <v>0</v>
      </c>
      <c r="N14" s="21">
        <f>Origine!I588</f>
        <v>0</v>
      </c>
      <c r="O14" s="25">
        <f t="shared" si="1"/>
        <v>0</v>
      </c>
      <c r="Q14" s="9"/>
      <c r="R14" s="49">
        <f t="shared" si="2"/>
        <v>1</v>
      </c>
      <c r="S14" s="44">
        <v>0.125</v>
      </c>
      <c r="T14" s="49">
        <f t="shared" si="3"/>
        <v>1</v>
      </c>
      <c r="U14" s="49">
        <f t="shared" si="3"/>
        <v>0</v>
      </c>
      <c r="V14" s="49">
        <f t="shared" si="4"/>
        <v>0</v>
      </c>
      <c r="W14" s="44">
        <v>0.125</v>
      </c>
      <c r="X14" s="49">
        <f t="shared" si="5"/>
        <v>0</v>
      </c>
      <c r="Y14" s="49">
        <f t="shared" si="5"/>
        <v>0</v>
      </c>
      <c r="Z14" s="6"/>
      <c r="AA14" s="45" t="s">
        <v>29</v>
      </c>
      <c r="AB14" s="45">
        <f>VLOOKUP($AC$13,$S$11:$U$34,2,FALSE)</f>
        <v>144</v>
      </c>
      <c r="AC14" s="45">
        <f>VLOOKUP($AC$13,$S$11:$U$34,3,FALSE)</f>
        <v>21</v>
      </c>
      <c r="AD14" s="45"/>
      <c r="AE14" s="45"/>
      <c r="AF14" s="45"/>
      <c r="AG14" s="45" t="s">
        <v>29</v>
      </c>
      <c r="AH14" s="45">
        <f>VLOOKUP($AI$13,$W$11:$Y$34,2,FALSE)</f>
        <v>218</v>
      </c>
      <c r="AI14" s="45">
        <f>VLOOKUP($AI$13,$W$11:$Y$34,3,FALSE)</f>
        <v>9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Origine!H133</f>
        <v>4</v>
      </c>
      <c r="F15" s="21">
        <f>Origine!I133</f>
        <v>0</v>
      </c>
      <c r="G15" s="25">
        <f t="shared" si="0"/>
        <v>4</v>
      </c>
      <c r="H15" s="17"/>
      <c r="I15" s="103"/>
      <c r="J15" s="16"/>
      <c r="K15" s="81" t="s">
        <v>8</v>
      </c>
      <c r="L15" s="82"/>
      <c r="M15" s="21">
        <f>Origine!H589</f>
        <v>0</v>
      </c>
      <c r="N15" s="21">
        <f>Origine!I589</f>
        <v>0</v>
      </c>
      <c r="O15" s="25">
        <f t="shared" si="1"/>
        <v>0</v>
      </c>
      <c r="Q15" s="9"/>
      <c r="R15" s="49">
        <f t="shared" si="2"/>
        <v>4</v>
      </c>
      <c r="S15" s="44">
        <v>0.16666666666666666</v>
      </c>
      <c r="T15" s="49">
        <f t="shared" si="3"/>
        <v>4</v>
      </c>
      <c r="U15" s="49">
        <f t="shared" si="3"/>
        <v>0</v>
      </c>
      <c r="V15" s="49">
        <f t="shared" si="4"/>
        <v>0</v>
      </c>
      <c r="W15" s="44">
        <v>0.16666666666666666</v>
      </c>
      <c r="X15" s="49">
        <f t="shared" si="5"/>
        <v>0</v>
      </c>
      <c r="Y15" s="49">
        <f t="shared" si="5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Origine!H134</f>
        <v>37</v>
      </c>
      <c r="F16" s="21">
        <f>Origine!I134</f>
        <v>2</v>
      </c>
      <c r="G16" s="25">
        <f t="shared" si="0"/>
        <v>39</v>
      </c>
      <c r="H16" s="17"/>
      <c r="I16" s="103"/>
      <c r="J16" s="16"/>
      <c r="K16" s="81" t="s">
        <v>9</v>
      </c>
      <c r="L16" s="82"/>
      <c r="M16" s="21">
        <f>Origine!H590</f>
        <v>0</v>
      </c>
      <c r="N16" s="21">
        <f>Origine!I590</f>
        <v>2</v>
      </c>
      <c r="O16" s="25">
        <f t="shared" si="1"/>
        <v>2</v>
      </c>
      <c r="Q16" s="9"/>
      <c r="R16" s="49">
        <f t="shared" si="2"/>
        <v>39</v>
      </c>
      <c r="S16" s="44">
        <v>0.20833333333333301</v>
      </c>
      <c r="T16" s="49">
        <f t="shared" si="3"/>
        <v>37</v>
      </c>
      <c r="U16" s="49">
        <f t="shared" si="3"/>
        <v>2</v>
      </c>
      <c r="V16" s="49">
        <f t="shared" si="4"/>
        <v>2</v>
      </c>
      <c r="W16" s="44">
        <v>0.20833333333333301</v>
      </c>
      <c r="X16" s="49">
        <f t="shared" si="5"/>
        <v>0</v>
      </c>
      <c r="Y16" s="49">
        <f t="shared" si="5"/>
        <v>2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Origine!H135</f>
        <v>52</v>
      </c>
      <c r="F17" s="21">
        <f>Origine!I135</f>
        <v>4</v>
      </c>
      <c r="G17" s="25">
        <f t="shared" si="0"/>
        <v>56</v>
      </c>
      <c r="H17" s="17"/>
      <c r="I17" s="103"/>
      <c r="J17" s="16"/>
      <c r="K17" s="81" t="s">
        <v>10</v>
      </c>
      <c r="L17" s="82"/>
      <c r="M17" s="21">
        <f>Origine!H591</f>
        <v>29</v>
      </c>
      <c r="N17" s="21">
        <f>Origine!I591</f>
        <v>10</v>
      </c>
      <c r="O17" s="25">
        <f t="shared" si="1"/>
        <v>39</v>
      </c>
      <c r="Q17" s="9"/>
      <c r="R17" s="49">
        <f t="shared" si="2"/>
        <v>56</v>
      </c>
      <c r="S17" s="44">
        <v>0.25</v>
      </c>
      <c r="T17" s="49">
        <f t="shared" si="3"/>
        <v>52</v>
      </c>
      <c r="U17" s="49">
        <f t="shared" si="3"/>
        <v>4</v>
      </c>
      <c r="V17" s="49">
        <f t="shared" si="4"/>
        <v>39</v>
      </c>
      <c r="W17" s="44">
        <v>0.25</v>
      </c>
      <c r="X17" s="49">
        <f t="shared" si="5"/>
        <v>29</v>
      </c>
      <c r="Y17" s="49">
        <f t="shared" si="5"/>
        <v>10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Origine!H136</f>
        <v>115</v>
      </c>
      <c r="F18" s="21">
        <f>Origine!I136</f>
        <v>15</v>
      </c>
      <c r="G18" s="25">
        <f t="shared" si="0"/>
        <v>130</v>
      </c>
      <c r="H18" s="17"/>
      <c r="I18" s="26"/>
      <c r="J18" s="16"/>
      <c r="K18" s="81" t="s">
        <v>11</v>
      </c>
      <c r="L18" s="82"/>
      <c r="M18" s="21">
        <f>Origine!H592</f>
        <v>145</v>
      </c>
      <c r="N18" s="21">
        <f>Origine!I592</f>
        <v>15</v>
      </c>
      <c r="O18" s="25">
        <f t="shared" si="1"/>
        <v>160</v>
      </c>
      <c r="Q18" s="9"/>
      <c r="R18" s="49">
        <f t="shared" si="2"/>
        <v>130</v>
      </c>
      <c r="S18" s="44">
        <v>0.29166666666666702</v>
      </c>
      <c r="T18" s="49">
        <f t="shared" si="3"/>
        <v>115</v>
      </c>
      <c r="U18" s="49">
        <f t="shared" si="3"/>
        <v>15</v>
      </c>
      <c r="V18" s="49">
        <f t="shared" si="4"/>
        <v>160</v>
      </c>
      <c r="W18" s="44">
        <v>0.29166666666666702</v>
      </c>
      <c r="X18" s="49">
        <f t="shared" si="5"/>
        <v>145</v>
      </c>
      <c r="Y18" s="49">
        <f t="shared" si="5"/>
        <v>15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Origine!H137</f>
        <v>155</v>
      </c>
      <c r="F19" s="21">
        <f>Origine!I137</f>
        <v>27</v>
      </c>
      <c r="G19" s="25">
        <f t="shared" si="0"/>
        <v>182</v>
      </c>
      <c r="H19" s="17"/>
      <c r="I19" s="26"/>
      <c r="J19" s="16"/>
      <c r="K19" s="81" t="s">
        <v>12</v>
      </c>
      <c r="L19" s="82"/>
      <c r="M19" s="21">
        <f>Origine!H593</f>
        <v>160</v>
      </c>
      <c r="N19" s="21">
        <f>Origine!I593</f>
        <v>14</v>
      </c>
      <c r="O19" s="25">
        <f t="shared" si="1"/>
        <v>174</v>
      </c>
      <c r="Q19" s="9"/>
      <c r="R19" s="49">
        <f t="shared" si="2"/>
        <v>182</v>
      </c>
      <c r="S19" s="44">
        <v>0.33333333333333298</v>
      </c>
      <c r="T19" s="49">
        <f t="shared" si="3"/>
        <v>155</v>
      </c>
      <c r="U19" s="49">
        <f t="shared" si="3"/>
        <v>27</v>
      </c>
      <c r="V19" s="49">
        <f t="shared" si="4"/>
        <v>174</v>
      </c>
      <c r="W19" s="44">
        <v>0.33333333333333298</v>
      </c>
      <c r="X19" s="49">
        <f t="shared" si="5"/>
        <v>160</v>
      </c>
      <c r="Y19" s="49">
        <f t="shared" si="5"/>
        <v>14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Origine!H138</f>
        <v>167</v>
      </c>
      <c r="F20" s="21">
        <f>Origine!I138</f>
        <v>26</v>
      </c>
      <c r="G20" s="25">
        <f t="shared" si="0"/>
        <v>193</v>
      </c>
      <c r="H20" s="17"/>
      <c r="I20" s="26"/>
      <c r="J20" s="16"/>
      <c r="K20" s="81" t="s">
        <v>13</v>
      </c>
      <c r="L20" s="82"/>
      <c r="M20" s="21">
        <f>Origine!H594</f>
        <v>160</v>
      </c>
      <c r="N20" s="21">
        <f>Origine!I594</f>
        <v>13</v>
      </c>
      <c r="O20" s="25">
        <f t="shared" si="1"/>
        <v>173</v>
      </c>
      <c r="Q20" s="9"/>
      <c r="R20" s="49">
        <f t="shared" si="2"/>
        <v>193</v>
      </c>
      <c r="S20" s="44">
        <v>0.375</v>
      </c>
      <c r="T20" s="49">
        <f t="shared" si="3"/>
        <v>167</v>
      </c>
      <c r="U20" s="49">
        <f t="shared" si="3"/>
        <v>26</v>
      </c>
      <c r="V20" s="49">
        <f t="shared" si="4"/>
        <v>173</v>
      </c>
      <c r="W20" s="44">
        <v>0.375</v>
      </c>
      <c r="X20" s="49">
        <f t="shared" si="5"/>
        <v>160</v>
      </c>
      <c r="Y20" s="49">
        <f t="shared" si="5"/>
        <v>13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Origine!H139</f>
        <v>142</v>
      </c>
      <c r="F21" s="21">
        <f>Origine!I139</f>
        <v>22</v>
      </c>
      <c r="G21" s="25">
        <f t="shared" si="0"/>
        <v>164</v>
      </c>
      <c r="H21" s="17"/>
      <c r="I21" s="26"/>
      <c r="J21" s="16"/>
      <c r="K21" s="81" t="s">
        <v>14</v>
      </c>
      <c r="L21" s="82"/>
      <c r="M21" s="21">
        <f>Origine!H595</f>
        <v>117</v>
      </c>
      <c r="N21" s="21">
        <f>Origine!I595</f>
        <v>10</v>
      </c>
      <c r="O21" s="25">
        <f t="shared" si="1"/>
        <v>127</v>
      </c>
      <c r="Q21" s="9"/>
      <c r="R21" s="49">
        <f t="shared" si="2"/>
        <v>164</v>
      </c>
      <c r="S21" s="44">
        <v>0.41666666666666702</v>
      </c>
      <c r="T21" s="49">
        <f t="shared" si="3"/>
        <v>142</v>
      </c>
      <c r="U21" s="49">
        <f t="shared" si="3"/>
        <v>22</v>
      </c>
      <c r="V21" s="49">
        <f t="shared" si="4"/>
        <v>127</v>
      </c>
      <c r="W21" s="44">
        <v>0.41666666666666702</v>
      </c>
      <c r="X21" s="49">
        <f t="shared" si="5"/>
        <v>117</v>
      </c>
      <c r="Y21" s="49">
        <f t="shared" si="5"/>
        <v>10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Origine!H140</f>
        <v>114</v>
      </c>
      <c r="F22" s="21">
        <f>Origine!I140</f>
        <v>14</v>
      </c>
      <c r="G22" s="25">
        <f t="shared" si="0"/>
        <v>128</v>
      </c>
      <c r="H22" s="17"/>
      <c r="I22" s="26"/>
      <c r="J22" s="16"/>
      <c r="K22" s="81" t="s">
        <v>15</v>
      </c>
      <c r="L22" s="82"/>
      <c r="M22" s="21">
        <f>Origine!H596</f>
        <v>146</v>
      </c>
      <c r="N22" s="21">
        <f>Origine!I596</f>
        <v>11</v>
      </c>
      <c r="O22" s="25">
        <f t="shared" si="1"/>
        <v>157</v>
      </c>
      <c r="Q22" s="9"/>
      <c r="R22" s="49">
        <f t="shared" si="2"/>
        <v>128</v>
      </c>
      <c r="S22" s="44">
        <v>0.45833333333333298</v>
      </c>
      <c r="T22" s="49">
        <f t="shared" si="3"/>
        <v>114</v>
      </c>
      <c r="U22" s="49">
        <f t="shared" si="3"/>
        <v>14</v>
      </c>
      <c r="V22" s="49">
        <f t="shared" si="4"/>
        <v>157</v>
      </c>
      <c r="W22" s="44">
        <v>0.45833333333333298</v>
      </c>
      <c r="X22" s="49">
        <f t="shared" si="5"/>
        <v>146</v>
      </c>
      <c r="Y22" s="49">
        <f t="shared" si="5"/>
        <v>11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25.8" thickBot="1" x14ac:dyDescent="0.3">
      <c r="A23" s="12"/>
      <c r="C23" s="81" t="s">
        <v>16</v>
      </c>
      <c r="D23" s="82"/>
      <c r="E23" s="21">
        <f>Origine!H141</f>
        <v>110</v>
      </c>
      <c r="F23" s="21">
        <f>Origine!I141</f>
        <v>16</v>
      </c>
      <c r="G23" s="25">
        <f t="shared" si="0"/>
        <v>126</v>
      </c>
      <c r="H23" s="17"/>
      <c r="I23" s="26"/>
      <c r="J23" s="16"/>
      <c r="K23" s="81" t="s">
        <v>16</v>
      </c>
      <c r="L23" s="82"/>
      <c r="M23" s="21">
        <f>Origine!H597</f>
        <v>131</v>
      </c>
      <c r="N23" s="21">
        <f>Origine!I597</f>
        <v>10</v>
      </c>
      <c r="O23" s="25">
        <f t="shared" si="1"/>
        <v>141</v>
      </c>
      <c r="Q23" s="9"/>
      <c r="R23" s="49">
        <f t="shared" si="2"/>
        <v>126</v>
      </c>
      <c r="S23" s="44">
        <v>0.5</v>
      </c>
      <c r="T23" s="49">
        <f t="shared" si="3"/>
        <v>110</v>
      </c>
      <c r="U23" s="49">
        <f t="shared" si="3"/>
        <v>16</v>
      </c>
      <c r="V23" s="49">
        <f t="shared" si="4"/>
        <v>141</v>
      </c>
      <c r="W23" s="44">
        <v>0.5</v>
      </c>
      <c r="X23" s="49">
        <f t="shared" si="5"/>
        <v>131</v>
      </c>
      <c r="Y23" s="49">
        <f t="shared" si="5"/>
        <v>10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Origine!H142</f>
        <v>67</v>
      </c>
      <c r="F24" s="21">
        <f>Origine!I142</f>
        <v>18</v>
      </c>
      <c r="G24" s="25">
        <f t="shared" si="0"/>
        <v>85</v>
      </c>
      <c r="H24" s="17"/>
      <c r="I24" s="26"/>
      <c r="J24" s="16"/>
      <c r="K24" s="81" t="s">
        <v>17</v>
      </c>
      <c r="L24" s="82"/>
      <c r="M24" s="21">
        <f>Origine!H598</f>
        <v>102</v>
      </c>
      <c r="N24" s="21">
        <f>Origine!I598</f>
        <v>9</v>
      </c>
      <c r="O24" s="25">
        <f t="shared" si="1"/>
        <v>111</v>
      </c>
      <c r="Q24" s="9"/>
      <c r="R24" s="49">
        <f t="shared" si="2"/>
        <v>85</v>
      </c>
      <c r="S24" s="44">
        <v>0.54166666666666696</v>
      </c>
      <c r="T24" s="49">
        <f t="shared" si="3"/>
        <v>67</v>
      </c>
      <c r="U24" s="49">
        <f t="shared" si="3"/>
        <v>18</v>
      </c>
      <c r="V24" s="49">
        <f t="shared" si="4"/>
        <v>111</v>
      </c>
      <c r="W24" s="44">
        <v>0.54166666666666696</v>
      </c>
      <c r="X24" s="49">
        <f t="shared" si="5"/>
        <v>102</v>
      </c>
      <c r="Y24" s="49">
        <f t="shared" si="5"/>
        <v>9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Origine!H143</f>
        <v>81</v>
      </c>
      <c r="F25" s="21">
        <f>Origine!I143</f>
        <v>18</v>
      </c>
      <c r="G25" s="25">
        <f t="shared" si="0"/>
        <v>99</v>
      </c>
      <c r="H25" s="17"/>
      <c r="I25" s="26"/>
      <c r="J25" s="16"/>
      <c r="K25" s="81" t="s">
        <v>18</v>
      </c>
      <c r="L25" s="82"/>
      <c r="M25" s="21">
        <f>Origine!H599</f>
        <v>218</v>
      </c>
      <c r="N25" s="21">
        <f>Origine!I599</f>
        <v>7</v>
      </c>
      <c r="O25" s="25">
        <f t="shared" si="1"/>
        <v>225</v>
      </c>
      <c r="Q25" s="9"/>
      <c r="R25" s="49">
        <f t="shared" si="2"/>
        <v>99</v>
      </c>
      <c r="S25" s="44">
        <v>0.58333333333333304</v>
      </c>
      <c r="T25" s="49">
        <f t="shared" si="3"/>
        <v>81</v>
      </c>
      <c r="U25" s="49">
        <f t="shared" si="3"/>
        <v>18</v>
      </c>
      <c r="V25" s="49">
        <f t="shared" si="4"/>
        <v>225</v>
      </c>
      <c r="W25" s="44">
        <v>0.58333333333333304</v>
      </c>
      <c r="X25" s="49">
        <f t="shared" si="5"/>
        <v>218</v>
      </c>
      <c r="Y25" s="49">
        <f t="shared" si="5"/>
        <v>7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Origine!H144</f>
        <v>91</v>
      </c>
      <c r="F26" s="21">
        <f>Origine!I144</f>
        <v>11</v>
      </c>
      <c r="G26" s="25">
        <f t="shared" si="0"/>
        <v>102</v>
      </c>
      <c r="H26" s="17"/>
      <c r="I26" s="26"/>
      <c r="J26" s="16"/>
      <c r="K26" s="81" t="s">
        <v>19</v>
      </c>
      <c r="L26" s="82"/>
      <c r="M26" s="21">
        <f>Origine!H600</f>
        <v>44</v>
      </c>
      <c r="N26" s="21">
        <f>Origine!I600</f>
        <v>6</v>
      </c>
      <c r="O26" s="25">
        <f t="shared" si="1"/>
        <v>50</v>
      </c>
      <c r="Q26" s="9"/>
      <c r="R26" s="49">
        <f t="shared" si="2"/>
        <v>102</v>
      </c>
      <c r="S26" s="44">
        <v>0.625</v>
      </c>
      <c r="T26" s="49">
        <f t="shared" si="3"/>
        <v>91</v>
      </c>
      <c r="U26" s="49">
        <f t="shared" si="3"/>
        <v>11</v>
      </c>
      <c r="V26" s="49">
        <f t="shared" si="4"/>
        <v>50</v>
      </c>
      <c r="W26" s="44">
        <v>0.625</v>
      </c>
      <c r="X26" s="49">
        <f t="shared" si="5"/>
        <v>44</v>
      </c>
      <c r="Y26" s="49">
        <f t="shared" si="5"/>
        <v>6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Origine!H145</f>
        <v>144</v>
      </c>
      <c r="F27" s="21">
        <f>Origine!I145</f>
        <v>21</v>
      </c>
      <c r="G27" s="25">
        <f t="shared" si="0"/>
        <v>165</v>
      </c>
      <c r="H27" s="17"/>
      <c r="I27" s="26"/>
      <c r="J27" s="16"/>
      <c r="K27" s="81" t="s">
        <v>20</v>
      </c>
      <c r="L27" s="82"/>
      <c r="M27" s="21">
        <f>Origine!H601</f>
        <v>218</v>
      </c>
      <c r="N27" s="21">
        <f>Origine!I601</f>
        <v>9</v>
      </c>
      <c r="O27" s="25">
        <f t="shared" si="1"/>
        <v>227</v>
      </c>
      <c r="Q27" s="9"/>
      <c r="R27" s="49">
        <f t="shared" si="2"/>
        <v>165</v>
      </c>
      <c r="S27" s="44">
        <v>0.66666666666666696</v>
      </c>
      <c r="T27" s="49">
        <f t="shared" si="3"/>
        <v>144</v>
      </c>
      <c r="U27" s="49">
        <f t="shared" si="3"/>
        <v>21</v>
      </c>
      <c r="V27" s="49">
        <f t="shared" si="4"/>
        <v>227</v>
      </c>
      <c r="W27" s="44">
        <v>0.66666666666666696</v>
      </c>
      <c r="X27" s="49">
        <f t="shared" si="5"/>
        <v>218</v>
      </c>
      <c r="Y27" s="49">
        <f t="shared" si="5"/>
        <v>9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Origine!H146</f>
        <v>76</v>
      </c>
      <c r="F28" s="21">
        <f>Origine!I146</f>
        <v>19</v>
      </c>
      <c r="G28" s="25">
        <f t="shared" si="0"/>
        <v>95</v>
      </c>
      <c r="H28" s="17"/>
      <c r="I28" s="26"/>
      <c r="J28" s="16"/>
      <c r="K28" s="81" t="s">
        <v>21</v>
      </c>
      <c r="L28" s="82"/>
      <c r="M28" s="21">
        <f>Origine!H602</f>
        <v>189</v>
      </c>
      <c r="N28" s="21">
        <f>Origine!I602</f>
        <v>4</v>
      </c>
      <c r="O28" s="25">
        <f t="shared" si="1"/>
        <v>193</v>
      </c>
      <c r="Q28" s="9"/>
      <c r="R28" s="49">
        <f t="shared" si="2"/>
        <v>95</v>
      </c>
      <c r="S28" s="44">
        <v>0.70833333333333304</v>
      </c>
      <c r="T28" s="49">
        <f t="shared" si="3"/>
        <v>76</v>
      </c>
      <c r="U28" s="49">
        <f t="shared" si="3"/>
        <v>19</v>
      </c>
      <c r="V28" s="49">
        <f t="shared" si="4"/>
        <v>193</v>
      </c>
      <c r="W28" s="44">
        <v>0.70833333333333304</v>
      </c>
      <c r="X28" s="49">
        <f t="shared" si="5"/>
        <v>189</v>
      </c>
      <c r="Y28" s="49">
        <f t="shared" si="5"/>
        <v>4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Origine!H147</f>
        <v>36</v>
      </c>
      <c r="F29" s="21">
        <f>Origine!I147</f>
        <v>2</v>
      </c>
      <c r="G29" s="25">
        <f t="shared" si="0"/>
        <v>38</v>
      </c>
      <c r="H29" s="17"/>
      <c r="I29" s="26"/>
      <c r="J29" s="16"/>
      <c r="K29" s="81" t="s">
        <v>22</v>
      </c>
      <c r="L29" s="82"/>
      <c r="M29" s="21">
        <f>Origine!H603</f>
        <v>117</v>
      </c>
      <c r="N29" s="21">
        <f>Origine!I603</f>
        <v>6</v>
      </c>
      <c r="O29" s="25">
        <f t="shared" si="1"/>
        <v>123</v>
      </c>
      <c r="Q29" s="9"/>
      <c r="R29" s="49">
        <f t="shared" si="2"/>
        <v>38</v>
      </c>
      <c r="S29" s="44">
        <v>0.75</v>
      </c>
      <c r="T29" s="49">
        <f t="shared" si="3"/>
        <v>36</v>
      </c>
      <c r="U29" s="49">
        <f t="shared" si="3"/>
        <v>2</v>
      </c>
      <c r="V29" s="49">
        <f t="shared" si="4"/>
        <v>123</v>
      </c>
      <c r="W29" s="44">
        <v>0.75</v>
      </c>
      <c r="X29" s="49">
        <f t="shared" si="5"/>
        <v>117</v>
      </c>
      <c r="Y29" s="49">
        <f t="shared" si="5"/>
        <v>6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Origine!H148</f>
        <v>30</v>
      </c>
      <c r="F30" s="21">
        <f>Origine!I148</f>
        <v>4</v>
      </c>
      <c r="G30" s="25">
        <f t="shared" si="0"/>
        <v>34</v>
      </c>
      <c r="H30" s="17"/>
      <c r="I30" s="103"/>
      <c r="J30" s="16"/>
      <c r="K30" s="81" t="s">
        <v>23</v>
      </c>
      <c r="L30" s="82"/>
      <c r="M30" s="21">
        <f>Origine!H604</f>
        <v>88</v>
      </c>
      <c r="N30" s="21">
        <f>Origine!I604</f>
        <v>4</v>
      </c>
      <c r="O30" s="25">
        <f t="shared" si="1"/>
        <v>92</v>
      </c>
      <c r="Q30" s="9"/>
      <c r="R30" s="49">
        <f t="shared" si="2"/>
        <v>34</v>
      </c>
      <c r="S30" s="44">
        <v>0.79166666666666696</v>
      </c>
      <c r="T30" s="49">
        <f t="shared" si="3"/>
        <v>30</v>
      </c>
      <c r="U30" s="49">
        <f t="shared" si="3"/>
        <v>4</v>
      </c>
      <c r="V30" s="49">
        <f t="shared" si="4"/>
        <v>92</v>
      </c>
      <c r="W30" s="44">
        <v>0.79166666666666696</v>
      </c>
      <c r="X30" s="49">
        <f t="shared" si="5"/>
        <v>88</v>
      </c>
      <c r="Y30" s="49">
        <f t="shared" si="5"/>
        <v>4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Origine!H149</f>
        <v>10</v>
      </c>
      <c r="F31" s="21">
        <f>Origine!I149</f>
        <v>2</v>
      </c>
      <c r="G31" s="25">
        <f t="shared" si="0"/>
        <v>12</v>
      </c>
      <c r="H31" s="17"/>
      <c r="I31" s="103"/>
      <c r="J31" s="16"/>
      <c r="K31" s="81" t="s">
        <v>24</v>
      </c>
      <c r="L31" s="82"/>
      <c r="M31" s="21">
        <f>Origine!H605</f>
        <v>15</v>
      </c>
      <c r="N31" s="21">
        <f>Origine!I605</f>
        <v>2</v>
      </c>
      <c r="O31" s="25">
        <f t="shared" si="1"/>
        <v>17</v>
      </c>
      <c r="Q31" s="9"/>
      <c r="R31" s="49">
        <f t="shared" si="2"/>
        <v>12</v>
      </c>
      <c r="S31" s="44">
        <v>0.83333333333333304</v>
      </c>
      <c r="T31" s="49">
        <f t="shared" si="3"/>
        <v>10</v>
      </c>
      <c r="U31" s="49">
        <f t="shared" si="3"/>
        <v>2</v>
      </c>
      <c r="V31" s="49">
        <f t="shared" si="4"/>
        <v>17</v>
      </c>
      <c r="W31" s="44">
        <v>0.83333333333333304</v>
      </c>
      <c r="X31" s="49">
        <f t="shared" si="5"/>
        <v>15</v>
      </c>
      <c r="Y31" s="49">
        <f t="shared" si="5"/>
        <v>2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Origine!H150</f>
        <v>10</v>
      </c>
      <c r="F32" s="21">
        <f>Origine!I150</f>
        <v>2</v>
      </c>
      <c r="G32" s="25">
        <f t="shared" si="0"/>
        <v>12</v>
      </c>
      <c r="H32" s="17"/>
      <c r="I32" s="103"/>
      <c r="J32" s="16"/>
      <c r="K32" s="81" t="s">
        <v>25</v>
      </c>
      <c r="L32" s="82"/>
      <c r="M32" s="21">
        <f>Origine!H606</f>
        <v>15</v>
      </c>
      <c r="N32" s="21">
        <f>Origine!I606</f>
        <v>3</v>
      </c>
      <c r="O32" s="25">
        <f t="shared" si="1"/>
        <v>18</v>
      </c>
      <c r="Q32" s="9"/>
      <c r="R32" s="49">
        <f t="shared" si="2"/>
        <v>12</v>
      </c>
      <c r="S32" s="44">
        <v>0.875</v>
      </c>
      <c r="T32" s="49">
        <f t="shared" si="3"/>
        <v>10</v>
      </c>
      <c r="U32" s="49">
        <f t="shared" si="3"/>
        <v>2</v>
      </c>
      <c r="V32" s="49">
        <f t="shared" si="4"/>
        <v>18</v>
      </c>
      <c r="W32" s="44">
        <v>0.875</v>
      </c>
      <c r="X32" s="49">
        <f t="shared" si="5"/>
        <v>15</v>
      </c>
      <c r="Y32" s="49">
        <f t="shared" si="5"/>
        <v>3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Origine!H151</f>
        <v>4</v>
      </c>
      <c r="F33" s="21">
        <f>Origine!I151</f>
        <v>2</v>
      </c>
      <c r="G33" s="25">
        <f t="shared" si="0"/>
        <v>6</v>
      </c>
      <c r="H33" s="17"/>
      <c r="I33" s="103"/>
      <c r="J33" s="16"/>
      <c r="K33" s="81" t="s">
        <v>26</v>
      </c>
      <c r="L33" s="82"/>
      <c r="M33" s="21">
        <f>Origine!H607</f>
        <v>0</v>
      </c>
      <c r="N33" s="21">
        <f>Origine!I607</f>
        <v>1</v>
      </c>
      <c r="O33" s="25">
        <f t="shared" si="1"/>
        <v>1</v>
      </c>
      <c r="Q33" s="9"/>
      <c r="R33" s="49">
        <f t="shared" si="2"/>
        <v>6</v>
      </c>
      <c r="S33" s="44">
        <v>0.91666666666666696</v>
      </c>
      <c r="T33" s="49">
        <f t="shared" si="3"/>
        <v>4</v>
      </c>
      <c r="U33" s="49">
        <f t="shared" si="3"/>
        <v>2</v>
      </c>
      <c r="V33" s="49">
        <f t="shared" si="4"/>
        <v>1</v>
      </c>
      <c r="W33" s="44">
        <v>0.91666666666666696</v>
      </c>
      <c r="X33" s="49">
        <f t="shared" si="5"/>
        <v>0</v>
      </c>
      <c r="Y33" s="49">
        <f t="shared" si="5"/>
        <v>1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Origine!H152</f>
        <v>3</v>
      </c>
      <c r="F34" s="21">
        <f>Origine!I152</f>
        <v>0</v>
      </c>
      <c r="G34" s="25">
        <f t="shared" si="0"/>
        <v>3</v>
      </c>
      <c r="H34" s="17"/>
      <c r="I34" s="103"/>
      <c r="J34" s="16"/>
      <c r="K34" s="81" t="s">
        <v>27</v>
      </c>
      <c r="L34" s="82"/>
      <c r="M34" s="21">
        <f>Origine!H608</f>
        <v>0</v>
      </c>
      <c r="N34" s="21">
        <f>Origine!I608</f>
        <v>1</v>
      </c>
      <c r="O34" s="25">
        <f t="shared" si="1"/>
        <v>1</v>
      </c>
      <c r="Q34" s="9"/>
      <c r="R34" s="49">
        <f t="shared" si="2"/>
        <v>3</v>
      </c>
      <c r="S34" s="44">
        <v>0.95833333333333304</v>
      </c>
      <c r="T34" s="49">
        <f t="shared" si="3"/>
        <v>3</v>
      </c>
      <c r="U34" s="49">
        <f t="shared" si="3"/>
        <v>0</v>
      </c>
      <c r="V34" s="49">
        <f t="shared" si="4"/>
        <v>1</v>
      </c>
      <c r="W34" s="44">
        <v>0.95833333333333304</v>
      </c>
      <c r="X34" s="49">
        <f t="shared" si="5"/>
        <v>0</v>
      </c>
      <c r="Y34" s="49">
        <f t="shared" si="5"/>
        <v>1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1459</v>
      </c>
      <c r="F35" s="105">
        <f t="shared" ref="F35:G35" si="6">SUM(F11:F34)</f>
        <v>226</v>
      </c>
      <c r="G35" s="111">
        <f t="shared" si="6"/>
        <v>1685</v>
      </c>
      <c r="H35" s="16"/>
      <c r="I35" s="110"/>
      <c r="J35" s="17"/>
      <c r="K35" s="73" t="s">
        <v>44</v>
      </c>
      <c r="L35" s="74"/>
      <c r="M35" s="105">
        <f t="shared" ref="M35:O35" si="7">SUM(M11:M34)</f>
        <v>1938</v>
      </c>
      <c r="N35" s="105">
        <f t="shared" si="7"/>
        <v>138</v>
      </c>
      <c r="O35" s="111">
        <f t="shared" si="7"/>
        <v>2076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1298</v>
      </c>
      <c r="F40" s="118">
        <f>SUM(F18:F29)</f>
        <v>209</v>
      </c>
      <c r="G40" s="120">
        <f>SUM(E40:F41)</f>
        <v>1507</v>
      </c>
      <c r="H40" s="16"/>
      <c r="I40" s="129"/>
      <c r="J40" s="17"/>
      <c r="K40" s="114" t="s">
        <v>45</v>
      </c>
      <c r="L40" s="115"/>
      <c r="M40" s="118">
        <f>SUM(M18:M29)</f>
        <v>1747</v>
      </c>
      <c r="N40" s="118">
        <f>SUM(N18:N29)</f>
        <v>114</v>
      </c>
      <c r="O40" s="120">
        <f>SUM(M40:N41)</f>
        <v>1861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161</v>
      </c>
      <c r="F42" s="127">
        <f>SUM(F11:F17,F30:F34)</f>
        <v>17</v>
      </c>
      <c r="G42" s="130">
        <f>SUM(E42:F43)</f>
        <v>178</v>
      </c>
      <c r="H42" s="16"/>
      <c r="I42" s="133"/>
      <c r="J42" s="17"/>
      <c r="K42" s="116" t="s">
        <v>46</v>
      </c>
      <c r="L42" s="117"/>
      <c r="M42" s="125">
        <f>SUM(M11:M17,M30:M34)</f>
        <v>191</v>
      </c>
      <c r="N42" s="127">
        <f>SUM(N11:N17,N30:N34)</f>
        <v>24</v>
      </c>
      <c r="O42" s="132">
        <f>SUM(M42:N43)</f>
        <v>215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1459</v>
      </c>
      <c r="F44" s="134">
        <f>SUM(F40:F43)</f>
        <v>226</v>
      </c>
      <c r="G44" s="136">
        <f>SUM(E44:F45)</f>
        <v>1685</v>
      </c>
      <c r="H44" s="16"/>
      <c r="I44" s="110"/>
      <c r="J44" s="17"/>
      <c r="K44" s="73" t="s">
        <v>44</v>
      </c>
      <c r="L44" s="108"/>
      <c r="M44" s="134">
        <f>SUM(M40:M43)</f>
        <v>1938</v>
      </c>
      <c r="N44" s="134">
        <f>SUM(N40:N43)</f>
        <v>138</v>
      </c>
      <c r="O44" s="136">
        <f>SUM(M44:N45)</f>
        <v>2076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75.599999999999994" x14ac:dyDescent="0.5">
      <c r="C51" s="138" t="str">
        <f>CONCATENATE((AE10),".00"," - ",(AF10),".00")</f>
        <v>9.00 - 10.00</v>
      </c>
      <c r="D51" s="139"/>
      <c r="E51" s="30">
        <f>AB11</f>
        <v>167</v>
      </c>
      <c r="F51" s="31">
        <f>AC11</f>
        <v>26</v>
      </c>
      <c r="G51" s="32">
        <f>SUM(E51:F51)</f>
        <v>193</v>
      </c>
      <c r="H51" s="28"/>
      <c r="I51" s="27"/>
      <c r="J51" s="27"/>
      <c r="K51" s="138" t="str">
        <f>CONCATENATE((AK10),".00"," - ",(AL10),".00")</f>
        <v>8.00 - 9.00</v>
      </c>
      <c r="L51" s="139"/>
      <c r="M51" s="30">
        <f>AH11</f>
        <v>160</v>
      </c>
      <c r="N51" s="31">
        <f>AI11</f>
        <v>14</v>
      </c>
      <c r="O51" s="32">
        <f>SUM(M51:N51)</f>
        <v>174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16.00 - 17.00</v>
      </c>
      <c r="D52" s="141"/>
      <c r="E52" s="33">
        <f>AB14</f>
        <v>144</v>
      </c>
      <c r="F52" s="34">
        <f>AC14</f>
        <v>21</v>
      </c>
      <c r="G52" s="35">
        <f>SUM(E52:F52)</f>
        <v>165</v>
      </c>
      <c r="H52" s="28"/>
      <c r="I52" s="27"/>
      <c r="J52" s="27"/>
      <c r="K52" s="140" t="str">
        <f>CONCATENATE((AK13),".00"," - ",(AL13),".00")</f>
        <v>16.00 - 17.00</v>
      </c>
      <c r="L52" s="141"/>
      <c r="M52" s="33">
        <f>AH14</f>
        <v>218</v>
      </c>
      <c r="N52" s="34">
        <f>AI14</f>
        <v>9</v>
      </c>
      <c r="O52" s="35">
        <f>SUM(M52:N52)</f>
        <v>227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C49" zoomScale="50" zoomScaleNormal="50" workbookViewId="0">
      <selection activeCell="AB50" sqref="AB50"/>
    </sheetView>
  </sheetViews>
  <sheetFormatPr defaultRowHeight="13.2" x14ac:dyDescent="0.25"/>
  <cols>
    <col min="12" max="12" width="44.554687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+Origine!B153</f>
        <v>45699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152</v>
      </c>
      <c r="AC10" s="44">
        <f>VLOOKUP(AB10,R11:S23,2,FALSE)</f>
        <v>0.33333333333333298</v>
      </c>
      <c r="AD10" s="44">
        <f>AC10+S12</f>
        <v>0.37499999999999967</v>
      </c>
      <c r="AE10" s="45">
        <f>HOUR(AC10)</f>
        <v>8</v>
      </c>
      <c r="AF10" s="45">
        <f>HOUR(AD10)</f>
        <v>9</v>
      </c>
      <c r="AG10" s="45" t="s">
        <v>28</v>
      </c>
      <c r="AH10" s="45">
        <f>MAX(V11:V23)</f>
        <v>187</v>
      </c>
      <c r="AI10" s="44">
        <f>VLOOKUP(AH10,V11:W23,2,FALSE)</f>
        <v>0.29166666666666702</v>
      </c>
      <c r="AJ10" s="44">
        <f>AI10+W12</f>
        <v>0.3333333333333337</v>
      </c>
      <c r="AK10" s="45">
        <f>HOUR(AI10)</f>
        <v>7</v>
      </c>
      <c r="AL10" s="45">
        <f>HOUR(AJ10)</f>
        <v>8</v>
      </c>
    </row>
    <row r="11" spans="1:38" ht="25.8" thickBot="1" x14ac:dyDescent="0.3">
      <c r="A11" s="98"/>
      <c r="C11" s="100" t="s">
        <v>4</v>
      </c>
      <c r="D11" s="101"/>
      <c r="E11" s="21">
        <f>Origine!H153</f>
        <v>4</v>
      </c>
      <c r="F11" s="21">
        <f>Origine!I153</f>
        <v>0</v>
      </c>
      <c r="G11" s="22">
        <f>SUM(E11:F11)</f>
        <v>4</v>
      </c>
      <c r="H11" s="17"/>
      <c r="I11" s="102"/>
      <c r="J11" s="16"/>
      <c r="K11" s="100" t="s">
        <v>4</v>
      </c>
      <c r="L11" s="101"/>
      <c r="M11" s="21">
        <f>Origine!H609</f>
        <v>0</v>
      </c>
      <c r="N11" s="21">
        <f>Origine!I609</f>
        <v>0</v>
      </c>
      <c r="O11" s="22">
        <f>SUM(M11:N11)</f>
        <v>0</v>
      </c>
      <c r="Q11" s="9"/>
      <c r="R11" s="49">
        <f>G11</f>
        <v>4</v>
      </c>
      <c r="S11" s="44">
        <v>0</v>
      </c>
      <c r="T11" s="49">
        <f>E11</f>
        <v>4</v>
      </c>
      <c r="U11" s="49">
        <f>F11</f>
        <v>0</v>
      </c>
      <c r="V11" s="49">
        <f>O11</f>
        <v>0</v>
      </c>
      <c r="W11" s="44">
        <v>0</v>
      </c>
      <c r="X11" s="49">
        <f>M11</f>
        <v>0</v>
      </c>
      <c r="Y11" s="49">
        <f>N11</f>
        <v>0</v>
      </c>
      <c r="Z11" s="6"/>
      <c r="AA11" s="45" t="s">
        <v>29</v>
      </c>
      <c r="AB11" s="45">
        <f>VLOOKUP($AC$10,$S$11:$U$34,2,FALSE)</f>
        <v>132</v>
      </c>
      <c r="AC11" s="45">
        <f>VLOOKUP($AC$10,$S$11:$U$34,3,FALSE)</f>
        <v>20</v>
      </c>
      <c r="AD11" s="45"/>
      <c r="AE11" s="45"/>
      <c r="AF11" s="45"/>
      <c r="AG11" s="45" t="s">
        <v>29</v>
      </c>
      <c r="AH11" s="45">
        <f>VLOOKUP($AI$10,$W$11:$Y$34,2,FALSE)</f>
        <v>175</v>
      </c>
      <c r="AI11" s="45">
        <f>VLOOKUP($AI$10,$W$11:$Y$34,3,FALSE)</f>
        <v>12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Origine!H154</f>
        <v>1</v>
      </c>
      <c r="F12" s="21">
        <f>Origine!I154</f>
        <v>0</v>
      </c>
      <c r="G12" s="25">
        <f t="shared" ref="G12:G34" si="0">SUM(E12:F12)</f>
        <v>1</v>
      </c>
      <c r="H12" s="17"/>
      <c r="I12" s="103"/>
      <c r="J12" s="16"/>
      <c r="K12" s="81" t="s">
        <v>5</v>
      </c>
      <c r="L12" s="82"/>
      <c r="M12" s="21">
        <f>Origine!H610</f>
        <v>15</v>
      </c>
      <c r="N12" s="21">
        <f>Origine!I610</f>
        <v>0</v>
      </c>
      <c r="O12" s="25">
        <f t="shared" ref="O12:O34" si="1">SUM(M12:N12)</f>
        <v>15</v>
      </c>
      <c r="Q12" s="9"/>
      <c r="R12" s="49">
        <f t="shared" ref="R12:R34" si="2">G12</f>
        <v>1</v>
      </c>
      <c r="S12" s="44">
        <v>4.1666666666666664E-2</v>
      </c>
      <c r="T12" s="49">
        <f t="shared" ref="T12:U34" si="3">E12</f>
        <v>1</v>
      </c>
      <c r="U12" s="49">
        <f t="shared" si="3"/>
        <v>0</v>
      </c>
      <c r="V12" s="49">
        <f t="shared" ref="V12:V34" si="4">O12</f>
        <v>15</v>
      </c>
      <c r="W12" s="44">
        <v>4.1666666666666664E-2</v>
      </c>
      <c r="X12" s="49">
        <f t="shared" ref="X12:Y34" si="5">M12</f>
        <v>15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Origine!H155</f>
        <v>0</v>
      </c>
      <c r="F13" s="21">
        <f>Origine!I155</f>
        <v>0</v>
      </c>
      <c r="G13" s="25">
        <f t="shared" si="0"/>
        <v>0</v>
      </c>
      <c r="H13" s="17"/>
      <c r="I13" s="103"/>
      <c r="J13" s="16"/>
      <c r="K13" s="81" t="s">
        <v>6</v>
      </c>
      <c r="L13" s="82"/>
      <c r="M13" s="21">
        <f>Origine!H611</f>
        <v>0</v>
      </c>
      <c r="N13" s="21">
        <f>Origine!I611</f>
        <v>0</v>
      </c>
      <c r="O13" s="25">
        <f t="shared" si="1"/>
        <v>0</v>
      </c>
      <c r="Q13" s="9"/>
      <c r="R13" s="49">
        <f t="shared" si="2"/>
        <v>0</v>
      </c>
      <c r="S13" s="44">
        <v>8.3333333333333329E-2</v>
      </c>
      <c r="T13" s="49">
        <f t="shared" si="3"/>
        <v>0</v>
      </c>
      <c r="U13" s="49">
        <f t="shared" si="3"/>
        <v>0</v>
      </c>
      <c r="V13" s="49">
        <f t="shared" si="4"/>
        <v>0</v>
      </c>
      <c r="W13" s="44">
        <v>8.3333333333333329E-2</v>
      </c>
      <c r="X13" s="49">
        <f t="shared" si="5"/>
        <v>0</v>
      </c>
      <c r="Y13" s="49">
        <f t="shared" si="5"/>
        <v>0</v>
      </c>
      <c r="Z13" s="6"/>
      <c r="AA13" s="45" t="s">
        <v>30</v>
      </c>
      <c r="AB13" s="45">
        <f>MAX(R24:R34)</f>
        <v>95</v>
      </c>
      <c r="AC13" s="44">
        <f>VLOOKUP(AB13,R24:S34,2,FALSE)</f>
        <v>0.66666666666666696</v>
      </c>
      <c r="AD13" s="44">
        <f>AC13+S12</f>
        <v>0.70833333333333359</v>
      </c>
      <c r="AE13" s="45">
        <f>HOUR(AC13)</f>
        <v>16</v>
      </c>
      <c r="AF13" s="45">
        <f>HOUR(AD13)</f>
        <v>17</v>
      </c>
      <c r="AG13" s="45" t="s">
        <v>30</v>
      </c>
      <c r="AH13" s="45">
        <f>MAX(V24:V34)</f>
        <v>152</v>
      </c>
      <c r="AI13" s="44">
        <f>VLOOKUP(AH13,V24:W34,2,FALSE)</f>
        <v>0.66666666666666696</v>
      </c>
      <c r="AJ13" s="44">
        <f>AI13+W12</f>
        <v>0.70833333333333359</v>
      </c>
      <c r="AK13" s="45">
        <f>HOUR(AI13)</f>
        <v>16</v>
      </c>
      <c r="AL13" s="45">
        <f>HOUR(AJ13)</f>
        <v>17</v>
      </c>
    </row>
    <row r="14" spans="1:38" ht="25.8" thickBot="1" x14ac:dyDescent="0.3">
      <c r="A14" s="99"/>
      <c r="C14" s="81" t="s">
        <v>7</v>
      </c>
      <c r="D14" s="82"/>
      <c r="E14" s="21">
        <f>Origine!H156</f>
        <v>1</v>
      </c>
      <c r="F14" s="21">
        <f>Origine!I156</f>
        <v>0</v>
      </c>
      <c r="G14" s="25">
        <f t="shared" si="0"/>
        <v>1</v>
      </c>
      <c r="H14" s="17"/>
      <c r="I14" s="103"/>
      <c r="J14" s="16"/>
      <c r="K14" s="81" t="s">
        <v>7</v>
      </c>
      <c r="L14" s="82"/>
      <c r="M14" s="21">
        <f>Origine!H612</f>
        <v>0</v>
      </c>
      <c r="N14" s="21">
        <f>Origine!I612</f>
        <v>0</v>
      </c>
      <c r="O14" s="25">
        <f t="shared" si="1"/>
        <v>0</v>
      </c>
      <c r="Q14" s="9"/>
      <c r="R14" s="49">
        <f t="shared" si="2"/>
        <v>1</v>
      </c>
      <c r="S14" s="44">
        <v>0.125</v>
      </c>
      <c r="T14" s="49">
        <f t="shared" si="3"/>
        <v>1</v>
      </c>
      <c r="U14" s="49">
        <f t="shared" si="3"/>
        <v>0</v>
      </c>
      <c r="V14" s="49">
        <f t="shared" si="4"/>
        <v>0</v>
      </c>
      <c r="W14" s="44">
        <v>0.125</v>
      </c>
      <c r="X14" s="49">
        <f t="shared" si="5"/>
        <v>0</v>
      </c>
      <c r="Y14" s="49">
        <f t="shared" si="5"/>
        <v>0</v>
      </c>
      <c r="Z14" s="6"/>
      <c r="AA14" s="45" t="s">
        <v>29</v>
      </c>
      <c r="AB14" s="45">
        <f>VLOOKUP($AC$13,$S$11:$U$34,2,FALSE)</f>
        <v>87</v>
      </c>
      <c r="AC14" s="45">
        <f>VLOOKUP($AC$13,$S$11:$U$34,3,FALSE)</f>
        <v>8</v>
      </c>
      <c r="AD14" s="45"/>
      <c r="AE14" s="45"/>
      <c r="AF14" s="45"/>
      <c r="AG14" s="45" t="s">
        <v>29</v>
      </c>
      <c r="AH14" s="45">
        <f>VLOOKUP($AI$13,$W$11:$Y$34,2,FALSE)</f>
        <v>146</v>
      </c>
      <c r="AI14" s="45">
        <f>VLOOKUP($AI$13,$W$11:$Y$34,3,FALSE)</f>
        <v>6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Origine!H157</f>
        <v>3</v>
      </c>
      <c r="F15" s="21">
        <f>Origine!I157</f>
        <v>0</v>
      </c>
      <c r="G15" s="25">
        <f t="shared" si="0"/>
        <v>3</v>
      </c>
      <c r="H15" s="17"/>
      <c r="I15" s="103"/>
      <c r="J15" s="16"/>
      <c r="K15" s="81" t="s">
        <v>8</v>
      </c>
      <c r="L15" s="82"/>
      <c r="M15" s="21">
        <f>Origine!H613</f>
        <v>0</v>
      </c>
      <c r="N15" s="21">
        <f>Origine!I613</f>
        <v>0</v>
      </c>
      <c r="O15" s="25">
        <f t="shared" si="1"/>
        <v>0</v>
      </c>
      <c r="Q15" s="9"/>
      <c r="R15" s="49">
        <f t="shared" si="2"/>
        <v>3</v>
      </c>
      <c r="S15" s="44">
        <v>0.16666666666666666</v>
      </c>
      <c r="T15" s="49">
        <f t="shared" si="3"/>
        <v>3</v>
      </c>
      <c r="U15" s="49">
        <f t="shared" si="3"/>
        <v>0</v>
      </c>
      <c r="V15" s="49">
        <f t="shared" si="4"/>
        <v>0</v>
      </c>
      <c r="W15" s="44">
        <v>0.16666666666666666</v>
      </c>
      <c r="X15" s="49">
        <f t="shared" si="5"/>
        <v>0</v>
      </c>
      <c r="Y15" s="49">
        <f t="shared" si="5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Origine!H158</f>
        <v>24</v>
      </c>
      <c r="F16" s="21">
        <f>Origine!I158</f>
        <v>3</v>
      </c>
      <c r="G16" s="25">
        <f t="shared" si="0"/>
        <v>27</v>
      </c>
      <c r="H16" s="17"/>
      <c r="I16" s="103"/>
      <c r="J16" s="16"/>
      <c r="K16" s="81" t="s">
        <v>9</v>
      </c>
      <c r="L16" s="82"/>
      <c r="M16" s="21">
        <f>Origine!H614</f>
        <v>15</v>
      </c>
      <c r="N16" s="21">
        <f>Origine!I614</f>
        <v>2</v>
      </c>
      <c r="O16" s="25">
        <f t="shared" si="1"/>
        <v>17</v>
      </c>
      <c r="Q16" s="9"/>
      <c r="R16" s="49">
        <f t="shared" si="2"/>
        <v>27</v>
      </c>
      <c r="S16" s="44">
        <v>0.20833333333333301</v>
      </c>
      <c r="T16" s="49">
        <f t="shared" si="3"/>
        <v>24</v>
      </c>
      <c r="U16" s="49">
        <f t="shared" si="3"/>
        <v>3</v>
      </c>
      <c r="V16" s="49">
        <f t="shared" si="4"/>
        <v>17</v>
      </c>
      <c r="W16" s="44">
        <v>0.20833333333333301</v>
      </c>
      <c r="X16" s="49">
        <f t="shared" si="5"/>
        <v>15</v>
      </c>
      <c r="Y16" s="49">
        <f t="shared" si="5"/>
        <v>2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Origine!H159</f>
        <v>43</v>
      </c>
      <c r="F17" s="21">
        <f>Origine!I159</f>
        <v>5</v>
      </c>
      <c r="G17" s="25">
        <f t="shared" si="0"/>
        <v>48</v>
      </c>
      <c r="H17" s="17"/>
      <c r="I17" s="103"/>
      <c r="J17" s="16"/>
      <c r="K17" s="81" t="s">
        <v>10</v>
      </c>
      <c r="L17" s="82"/>
      <c r="M17" s="21">
        <f>Origine!H615</f>
        <v>73</v>
      </c>
      <c r="N17" s="21">
        <f>Origine!I615</f>
        <v>4</v>
      </c>
      <c r="O17" s="25">
        <f t="shared" si="1"/>
        <v>77</v>
      </c>
      <c r="Q17" s="9"/>
      <c r="R17" s="49">
        <f t="shared" si="2"/>
        <v>48</v>
      </c>
      <c r="S17" s="44">
        <v>0.25</v>
      </c>
      <c r="T17" s="49">
        <f t="shared" si="3"/>
        <v>43</v>
      </c>
      <c r="U17" s="49">
        <f t="shared" si="3"/>
        <v>5</v>
      </c>
      <c r="V17" s="49">
        <f t="shared" si="4"/>
        <v>77</v>
      </c>
      <c r="W17" s="44">
        <v>0.25</v>
      </c>
      <c r="X17" s="49">
        <f t="shared" si="5"/>
        <v>73</v>
      </c>
      <c r="Y17" s="49">
        <f t="shared" si="5"/>
        <v>4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Origine!H160</f>
        <v>95</v>
      </c>
      <c r="F18" s="21">
        <f>Origine!I160</f>
        <v>6</v>
      </c>
      <c r="G18" s="25">
        <f t="shared" si="0"/>
        <v>101</v>
      </c>
      <c r="H18" s="17"/>
      <c r="I18" s="26"/>
      <c r="J18" s="16"/>
      <c r="K18" s="81" t="s">
        <v>11</v>
      </c>
      <c r="L18" s="82"/>
      <c r="M18" s="21">
        <f>Origine!H616</f>
        <v>175</v>
      </c>
      <c r="N18" s="21">
        <f>Origine!I616</f>
        <v>12</v>
      </c>
      <c r="O18" s="25">
        <f t="shared" si="1"/>
        <v>187</v>
      </c>
      <c r="Q18" s="9"/>
      <c r="R18" s="49">
        <f t="shared" si="2"/>
        <v>101</v>
      </c>
      <c r="S18" s="44">
        <v>0.29166666666666702</v>
      </c>
      <c r="T18" s="49">
        <f t="shared" si="3"/>
        <v>95</v>
      </c>
      <c r="U18" s="49">
        <f t="shared" si="3"/>
        <v>6</v>
      </c>
      <c r="V18" s="49">
        <f t="shared" si="4"/>
        <v>187</v>
      </c>
      <c r="W18" s="44">
        <v>0.29166666666666702</v>
      </c>
      <c r="X18" s="49">
        <f t="shared" si="5"/>
        <v>175</v>
      </c>
      <c r="Y18" s="49">
        <f t="shared" si="5"/>
        <v>12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Origine!H161</f>
        <v>132</v>
      </c>
      <c r="F19" s="21">
        <f>Origine!I161</f>
        <v>20</v>
      </c>
      <c r="G19" s="25">
        <f t="shared" si="0"/>
        <v>152</v>
      </c>
      <c r="H19" s="17"/>
      <c r="I19" s="26"/>
      <c r="J19" s="16"/>
      <c r="K19" s="81" t="s">
        <v>12</v>
      </c>
      <c r="L19" s="82"/>
      <c r="M19" s="21">
        <f>Origine!H617</f>
        <v>59</v>
      </c>
      <c r="N19" s="21">
        <f>Origine!I617</f>
        <v>10</v>
      </c>
      <c r="O19" s="25">
        <f t="shared" si="1"/>
        <v>69</v>
      </c>
      <c r="Q19" s="9"/>
      <c r="R19" s="49">
        <f t="shared" si="2"/>
        <v>152</v>
      </c>
      <c r="S19" s="44">
        <v>0.33333333333333298</v>
      </c>
      <c r="T19" s="49">
        <f t="shared" si="3"/>
        <v>132</v>
      </c>
      <c r="U19" s="49">
        <f t="shared" si="3"/>
        <v>20</v>
      </c>
      <c r="V19" s="49">
        <f t="shared" si="4"/>
        <v>69</v>
      </c>
      <c r="W19" s="44">
        <v>0.33333333333333298</v>
      </c>
      <c r="X19" s="49">
        <f t="shared" si="5"/>
        <v>59</v>
      </c>
      <c r="Y19" s="49">
        <f t="shared" si="5"/>
        <v>10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Origine!H162</f>
        <v>100</v>
      </c>
      <c r="F20" s="21">
        <f>Origine!I162</f>
        <v>14</v>
      </c>
      <c r="G20" s="25">
        <f t="shared" si="0"/>
        <v>114</v>
      </c>
      <c r="H20" s="17"/>
      <c r="I20" s="26"/>
      <c r="J20" s="16"/>
      <c r="K20" s="81" t="s">
        <v>13</v>
      </c>
      <c r="L20" s="82"/>
      <c r="M20" s="21">
        <f>Origine!H618</f>
        <v>145</v>
      </c>
      <c r="N20" s="21">
        <f>Origine!I618</f>
        <v>10</v>
      </c>
      <c r="O20" s="25">
        <f t="shared" si="1"/>
        <v>155</v>
      </c>
      <c r="Q20" s="9"/>
      <c r="R20" s="49">
        <f t="shared" si="2"/>
        <v>114</v>
      </c>
      <c r="S20" s="44">
        <v>0.375</v>
      </c>
      <c r="T20" s="49">
        <f t="shared" si="3"/>
        <v>100</v>
      </c>
      <c r="U20" s="49">
        <f t="shared" si="3"/>
        <v>14</v>
      </c>
      <c r="V20" s="49">
        <f t="shared" si="4"/>
        <v>155</v>
      </c>
      <c r="W20" s="44">
        <v>0.375</v>
      </c>
      <c r="X20" s="49">
        <f t="shared" si="5"/>
        <v>145</v>
      </c>
      <c r="Y20" s="49">
        <f t="shared" si="5"/>
        <v>10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Origine!H163</f>
        <v>99</v>
      </c>
      <c r="F21" s="21">
        <f>Origine!I163</f>
        <v>10</v>
      </c>
      <c r="G21" s="25">
        <f t="shared" si="0"/>
        <v>109</v>
      </c>
      <c r="H21" s="17"/>
      <c r="I21" s="26"/>
      <c r="J21" s="16"/>
      <c r="K21" s="81" t="s">
        <v>14</v>
      </c>
      <c r="L21" s="82"/>
      <c r="M21" s="21">
        <f>Origine!H619</f>
        <v>146</v>
      </c>
      <c r="N21" s="21">
        <f>Origine!I619</f>
        <v>7</v>
      </c>
      <c r="O21" s="25">
        <f t="shared" si="1"/>
        <v>153</v>
      </c>
      <c r="Q21" s="9"/>
      <c r="R21" s="49">
        <f t="shared" si="2"/>
        <v>109</v>
      </c>
      <c r="S21" s="44">
        <v>0.41666666666666702</v>
      </c>
      <c r="T21" s="49">
        <f t="shared" si="3"/>
        <v>99</v>
      </c>
      <c r="U21" s="49">
        <f t="shared" si="3"/>
        <v>10</v>
      </c>
      <c r="V21" s="49">
        <f t="shared" si="4"/>
        <v>153</v>
      </c>
      <c r="W21" s="44">
        <v>0.41666666666666702</v>
      </c>
      <c r="X21" s="49">
        <f t="shared" si="5"/>
        <v>146</v>
      </c>
      <c r="Y21" s="49">
        <f t="shared" si="5"/>
        <v>7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Origine!H164</f>
        <v>89</v>
      </c>
      <c r="F22" s="21">
        <f>Origine!I164</f>
        <v>13</v>
      </c>
      <c r="G22" s="25">
        <f t="shared" si="0"/>
        <v>102</v>
      </c>
      <c r="H22" s="17"/>
      <c r="I22" s="26"/>
      <c r="J22" s="16"/>
      <c r="K22" s="81" t="s">
        <v>15</v>
      </c>
      <c r="L22" s="82"/>
      <c r="M22" s="21">
        <f>Origine!H620</f>
        <v>131</v>
      </c>
      <c r="N22" s="21">
        <f>Origine!I620</f>
        <v>7</v>
      </c>
      <c r="O22" s="25">
        <f t="shared" si="1"/>
        <v>138</v>
      </c>
      <c r="Q22" s="9"/>
      <c r="R22" s="49">
        <f t="shared" si="2"/>
        <v>102</v>
      </c>
      <c r="S22" s="44">
        <v>0.45833333333333298</v>
      </c>
      <c r="T22" s="49">
        <f t="shared" si="3"/>
        <v>89</v>
      </c>
      <c r="U22" s="49">
        <f t="shared" si="3"/>
        <v>13</v>
      </c>
      <c r="V22" s="49">
        <f t="shared" si="4"/>
        <v>138</v>
      </c>
      <c r="W22" s="44">
        <v>0.45833333333333298</v>
      </c>
      <c r="X22" s="49">
        <f t="shared" si="5"/>
        <v>131</v>
      </c>
      <c r="Y22" s="49">
        <f t="shared" si="5"/>
        <v>7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61.8" thickBot="1" x14ac:dyDescent="0.3">
      <c r="A23" s="12"/>
      <c r="C23" s="81" t="s">
        <v>16</v>
      </c>
      <c r="D23" s="82"/>
      <c r="E23" s="21">
        <f>Origine!H165</f>
        <v>88</v>
      </c>
      <c r="F23" s="21">
        <f>Origine!I165</f>
        <v>8</v>
      </c>
      <c r="G23" s="25">
        <f t="shared" si="0"/>
        <v>96</v>
      </c>
      <c r="H23" s="17"/>
      <c r="I23" s="26"/>
      <c r="J23" s="16"/>
      <c r="K23" s="81" t="s">
        <v>16</v>
      </c>
      <c r="L23" s="82"/>
      <c r="M23" s="21">
        <f>Origine!H621</f>
        <v>174</v>
      </c>
      <c r="N23" s="21">
        <f>Origine!I621</f>
        <v>10</v>
      </c>
      <c r="O23" s="25">
        <f t="shared" si="1"/>
        <v>184</v>
      </c>
      <c r="Q23" s="9"/>
      <c r="R23" s="49">
        <f t="shared" si="2"/>
        <v>96</v>
      </c>
      <c r="S23" s="44">
        <v>0.5</v>
      </c>
      <c r="T23" s="49">
        <f t="shared" si="3"/>
        <v>88</v>
      </c>
      <c r="U23" s="49">
        <f t="shared" si="3"/>
        <v>8</v>
      </c>
      <c r="V23" s="49">
        <f t="shared" si="4"/>
        <v>184</v>
      </c>
      <c r="W23" s="44">
        <v>0.5</v>
      </c>
      <c r="X23" s="49">
        <f t="shared" si="5"/>
        <v>174</v>
      </c>
      <c r="Y23" s="49">
        <f t="shared" si="5"/>
        <v>10</v>
      </c>
      <c r="Z23" s="6"/>
      <c r="AA23" s="6"/>
      <c r="AB23" s="6"/>
      <c r="AC23" s="156"/>
      <c r="AD23" s="157" t="s">
        <v>63</v>
      </c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Origine!H166</f>
        <v>61</v>
      </c>
      <c r="F24" s="21">
        <f>Origine!I166</f>
        <v>14</v>
      </c>
      <c r="G24" s="25">
        <f t="shared" si="0"/>
        <v>75</v>
      </c>
      <c r="H24" s="17"/>
      <c r="I24" s="26"/>
      <c r="J24" s="16"/>
      <c r="K24" s="81" t="s">
        <v>17</v>
      </c>
      <c r="L24" s="82"/>
      <c r="M24" s="21">
        <f>Origine!H622</f>
        <v>58</v>
      </c>
      <c r="N24" s="21">
        <f>Origine!I622</f>
        <v>9</v>
      </c>
      <c r="O24" s="25">
        <f t="shared" si="1"/>
        <v>67</v>
      </c>
      <c r="Q24" s="9"/>
      <c r="R24" s="49">
        <f t="shared" si="2"/>
        <v>75</v>
      </c>
      <c r="S24" s="44">
        <v>0.54166666666666696</v>
      </c>
      <c r="T24" s="49">
        <f t="shared" si="3"/>
        <v>61</v>
      </c>
      <c r="U24" s="49">
        <f t="shared" si="3"/>
        <v>14</v>
      </c>
      <c r="V24" s="49">
        <f t="shared" si="4"/>
        <v>67</v>
      </c>
      <c r="W24" s="44">
        <v>0.54166666666666696</v>
      </c>
      <c r="X24" s="49">
        <f t="shared" si="5"/>
        <v>58</v>
      </c>
      <c r="Y24" s="49">
        <f t="shared" si="5"/>
        <v>9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Origine!H167</f>
        <v>74</v>
      </c>
      <c r="F25" s="21">
        <f>Origine!I167</f>
        <v>10</v>
      </c>
      <c r="G25" s="25">
        <f t="shared" si="0"/>
        <v>84</v>
      </c>
      <c r="H25" s="17"/>
      <c r="I25" s="26"/>
      <c r="J25" s="16"/>
      <c r="K25" s="81" t="s">
        <v>18</v>
      </c>
      <c r="L25" s="82"/>
      <c r="M25" s="21">
        <f>Origine!H623</f>
        <v>73</v>
      </c>
      <c r="N25" s="21">
        <f>Origine!I623</f>
        <v>8</v>
      </c>
      <c r="O25" s="25">
        <f t="shared" si="1"/>
        <v>81</v>
      </c>
      <c r="Q25" s="9"/>
      <c r="R25" s="49">
        <f t="shared" si="2"/>
        <v>84</v>
      </c>
      <c r="S25" s="44">
        <v>0.58333333333333304</v>
      </c>
      <c r="T25" s="49">
        <f t="shared" si="3"/>
        <v>74</v>
      </c>
      <c r="U25" s="49">
        <f t="shared" si="3"/>
        <v>10</v>
      </c>
      <c r="V25" s="49">
        <f t="shared" si="4"/>
        <v>81</v>
      </c>
      <c r="W25" s="44">
        <v>0.58333333333333304</v>
      </c>
      <c r="X25" s="49">
        <f t="shared" si="5"/>
        <v>73</v>
      </c>
      <c r="Y25" s="49">
        <f t="shared" si="5"/>
        <v>8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Origine!H168</f>
        <v>62</v>
      </c>
      <c r="F26" s="21">
        <f>Origine!I168</f>
        <v>10</v>
      </c>
      <c r="G26" s="25">
        <f t="shared" si="0"/>
        <v>72</v>
      </c>
      <c r="H26" s="17"/>
      <c r="I26" s="26"/>
      <c r="J26" s="16"/>
      <c r="K26" s="81" t="s">
        <v>19</v>
      </c>
      <c r="L26" s="82"/>
      <c r="M26" s="21">
        <f>Origine!H624</f>
        <v>87</v>
      </c>
      <c r="N26" s="21">
        <f>Origine!I624</f>
        <v>5</v>
      </c>
      <c r="O26" s="25">
        <f t="shared" si="1"/>
        <v>92</v>
      </c>
      <c r="Q26" s="9"/>
      <c r="R26" s="49">
        <f t="shared" si="2"/>
        <v>72</v>
      </c>
      <c r="S26" s="44">
        <v>0.625</v>
      </c>
      <c r="T26" s="49">
        <f t="shared" si="3"/>
        <v>62</v>
      </c>
      <c r="U26" s="49">
        <f t="shared" si="3"/>
        <v>10</v>
      </c>
      <c r="V26" s="49">
        <f t="shared" si="4"/>
        <v>92</v>
      </c>
      <c r="W26" s="44">
        <v>0.625</v>
      </c>
      <c r="X26" s="49">
        <f t="shared" si="5"/>
        <v>87</v>
      </c>
      <c r="Y26" s="49">
        <f t="shared" si="5"/>
        <v>5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Origine!H169</f>
        <v>87</v>
      </c>
      <c r="F27" s="21">
        <f>Origine!I169</f>
        <v>8</v>
      </c>
      <c r="G27" s="25">
        <f t="shared" si="0"/>
        <v>95</v>
      </c>
      <c r="H27" s="17"/>
      <c r="I27" s="26"/>
      <c r="J27" s="16"/>
      <c r="K27" s="81" t="s">
        <v>20</v>
      </c>
      <c r="L27" s="82"/>
      <c r="M27" s="21">
        <f>Origine!H625</f>
        <v>146</v>
      </c>
      <c r="N27" s="21">
        <f>Origine!I625</f>
        <v>6</v>
      </c>
      <c r="O27" s="25">
        <f t="shared" si="1"/>
        <v>152</v>
      </c>
      <c r="Q27" s="9"/>
      <c r="R27" s="49">
        <f t="shared" si="2"/>
        <v>95</v>
      </c>
      <c r="S27" s="44">
        <v>0.66666666666666696</v>
      </c>
      <c r="T27" s="49">
        <f t="shared" si="3"/>
        <v>87</v>
      </c>
      <c r="U27" s="49">
        <f t="shared" si="3"/>
        <v>8</v>
      </c>
      <c r="V27" s="49">
        <f t="shared" si="4"/>
        <v>152</v>
      </c>
      <c r="W27" s="44">
        <v>0.66666666666666696</v>
      </c>
      <c r="X27" s="49">
        <f t="shared" si="5"/>
        <v>146</v>
      </c>
      <c r="Y27" s="49">
        <f t="shared" si="5"/>
        <v>6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Origine!H170</f>
        <v>59</v>
      </c>
      <c r="F28" s="21">
        <f>Origine!I170</f>
        <v>14</v>
      </c>
      <c r="G28" s="25">
        <f t="shared" si="0"/>
        <v>73</v>
      </c>
      <c r="H28" s="17"/>
      <c r="I28" s="26"/>
      <c r="J28" s="16"/>
      <c r="K28" s="81" t="s">
        <v>21</v>
      </c>
      <c r="L28" s="82"/>
      <c r="M28" s="21">
        <f>Origine!H626</f>
        <v>59</v>
      </c>
      <c r="N28" s="21">
        <f>Origine!I626</f>
        <v>8</v>
      </c>
      <c r="O28" s="25">
        <f t="shared" si="1"/>
        <v>67</v>
      </c>
      <c r="Q28" s="9"/>
      <c r="R28" s="49">
        <f t="shared" si="2"/>
        <v>73</v>
      </c>
      <c r="S28" s="44">
        <v>0.70833333333333304</v>
      </c>
      <c r="T28" s="49">
        <f t="shared" si="3"/>
        <v>59</v>
      </c>
      <c r="U28" s="49">
        <f t="shared" si="3"/>
        <v>14</v>
      </c>
      <c r="V28" s="49">
        <f t="shared" si="4"/>
        <v>67</v>
      </c>
      <c r="W28" s="44">
        <v>0.70833333333333304</v>
      </c>
      <c r="X28" s="49">
        <f t="shared" si="5"/>
        <v>59</v>
      </c>
      <c r="Y28" s="49">
        <f t="shared" si="5"/>
        <v>8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Origine!H171</f>
        <v>49</v>
      </c>
      <c r="F29" s="21">
        <f>Origine!I171</f>
        <v>7</v>
      </c>
      <c r="G29" s="25">
        <f t="shared" si="0"/>
        <v>56</v>
      </c>
      <c r="H29" s="17"/>
      <c r="I29" s="26"/>
      <c r="J29" s="16"/>
      <c r="K29" s="81" t="s">
        <v>22</v>
      </c>
      <c r="L29" s="82"/>
      <c r="M29" s="21">
        <f>Origine!H627</f>
        <v>87</v>
      </c>
      <c r="N29" s="21">
        <f>Origine!I627</f>
        <v>7</v>
      </c>
      <c r="O29" s="25">
        <f t="shared" si="1"/>
        <v>94</v>
      </c>
      <c r="Q29" s="9"/>
      <c r="R29" s="49">
        <f t="shared" si="2"/>
        <v>56</v>
      </c>
      <c r="S29" s="44">
        <v>0.75</v>
      </c>
      <c r="T29" s="49">
        <f t="shared" si="3"/>
        <v>49</v>
      </c>
      <c r="U29" s="49">
        <f t="shared" si="3"/>
        <v>7</v>
      </c>
      <c r="V29" s="49">
        <f t="shared" si="4"/>
        <v>94</v>
      </c>
      <c r="W29" s="44">
        <v>0.75</v>
      </c>
      <c r="X29" s="49">
        <f t="shared" si="5"/>
        <v>87</v>
      </c>
      <c r="Y29" s="49">
        <f t="shared" si="5"/>
        <v>7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Origine!H172</f>
        <v>21</v>
      </c>
      <c r="F30" s="21">
        <f>Origine!I172</f>
        <v>2</v>
      </c>
      <c r="G30" s="25">
        <f t="shared" si="0"/>
        <v>23</v>
      </c>
      <c r="H30" s="17"/>
      <c r="I30" s="103"/>
      <c r="J30" s="16"/>
      <c r="K30" s="81" t="s">
        <v>23</v>
      </c>
      <c r="L30" s="82"/>
      <c r="M30" s="21">
        <f>Origine!H628</f>
        <v>0</v>
      </c>
      <c r="N30" s="21">
        <f>Origine!I628</f>
        <v>3</v>
      </c>
      <c r="O30" s="25">
        <f t="shared" si="1"/>
        <v>3</v>
      </c>
      <c r="Q30" s="9"/>
      <c r="R30" s="49">
        <f t="shared" si="2"/>
        <v>23</v>
      </c>
      <c r="S30" s="44">
        <v>0.79166666666666696</v>
      </c>
      <c r="T30" s="49">
        <f t="shared" si="3"/>
        <v>21</v>
      </c>
      <c r="U30" s="49">
        <f t="shared" si="3"/>
        <v>2</v>
      </c>
      <c r="V30" s="49">
        <f t="shared" si="4"/>
        <v>3</v>
      </c>
      <c r="W30" s="44">
        <v>0.79166666666666696</v>
      </c>
      <c r="X30" s="49">
        <f t="shared" si="5"/>
        <v>0</v>
      </c>
      <c r="Y30" s="49">
        <f t="shared" si="5"/>
        <v>3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Origine!H173</f>
        <v>12</v>
      </c>
      <c r="F31" s="21">
        <f>Origine!I173</f>
        <v>2</v>
      </c>
      <c r="G31" s="25">
        <f t="shared" si="0"/>
        <v>14</v>
      </c>
      <c r="H31" s="17"/>
      <c r="I31" s="103"/>
      <c r="J31" s="16"/>
      <c r="K31" s="81" t="s">
        <v>24</v>
      </c>
      <c r="L31" s="82"/>
      <c r="M31" s="21">
        <f>Origine!H629</f>
        <v>44</v>
      </c>
      <c r="N31" s="21">
        <f>Origine!I629</f>
        <v>3</v>
      </c>
      <c r="O31" s="25">
        <f t="shared" si="1"/>
        <v>47</v>
      </c>
      <c r="Q31" s="9"/>
      <c r="R31" s="49">
        <f t="shared" si="2"/>
        <v>14</v>
      </c>
      <c r="S31" s="44">
        <v>0.83333333333333304</v>
      </c>
      <c r="T31" s="49">
        <f t="shared" si="3"/>
        <v>12</v>
      </c>
      <c r="U31" s="49">
        <f t="shared" si="3"/>
        <v>2</v>
      </c>
      <c r="V31" s="49">
        <f t="shared" si="4"/>
        <v>47</v>
      </c>
      <c r="W31" s="44">
        <v>0.83333333333333304</v>
      </c>
      <c r="X31" s="49">
        <f t="shared" si="5"/>
        <v>44</v>
      </c>
      <c r="Y31" s="49">
        <f t="shared" si="5"/>
        <v>3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Origine!H174</f>
        <v>8</v>
      </c>
      <c r="F32" s="21">
        <f>Origine!I174</f>
        <v>3</v>
      </c>
      <c r="G32" s="25">
        <f t="shared" si="0"/>
        <v>11</v>
      </c>
      <c r="H32" s="17"/>
      <c r="I32" s="103"/>
      <c r="J32" s="16"/>
      <c r="K32" s="81" t="s">
        <v>25</v>
      </c>
      <c r="L32" s="82"/>
      <c r="M32" s="21">
        <f>Origine!H630</f>
        <v>15</v>
      </c>
      <c r="N32" s="21">
        <f>Origine!I630</f>
        <v>1</v>
      </c>
      <c r="O32" s="25">
        <f t="shared" si="1"/>
        <v>16</v>
      </c>
      <c r="Q32" s="9"/>
      <c r="R32" s="49">
        <f t="shared" si="2"/>
        <v>11</v>
      </c>
      <c r="S32" s="44">
        <v>0.875</v>
      </c>
      <c r="T32" s="49">
        <f t="shared" si="3"/>
        <v>8</v>
      </c>
      <c r="U32" s="49">
        <f t="shared" si="3"/>
        <v>3</v>
      </c>
      <c r="V32" s="49">
        <f t="shared" si="4"/>
        <v>16</v>
      </c>
      <c r="W32" s="44">
        <v>0.875</v>
      </c>
      <c r="X32" s="49">
        <f t="shared" si="5"/>
        <v>15</v>
      </c>
      <c r="Y32" s="49">
        <f t="shared" si="5"/>
        <v>1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Origine!H175</f>
        <v>6</v>
      </c>
      <c r="F33" s="21">
        <f>Origine!I175</f>
        <v>2</v>
      </c>
      <c r="G33" s="25">
        <f t="shared" si="0"/>
        <v>8</v>
      </c>
      <c r="H33" s="17"/>
      <c r="I33" s="103"/>
      <c r="J33" s="16"/>
      <c r="K33" s="81" t="s">
        <v>26</v>
      </c>
      <c r="L33" s="82"/>
      <c r="M33" s="21">
        <f>Origine!H631</f>
        <v>15</v>
      </c>
      <c r="N33" s="21">
        <f>Origine!I631</f>
        <v>2</v>
      </c>
      <c r="O33" s="25">
        <f t="shared" si="1"/>
        <v>17</v>
      </c>
      <c r="Q33" s="9"/>
      <c r="R33" s="49">
        <f t="shared" si="2"/>
        <v>8</v>
      </c>
      <c r="S33" s="44">
        <v>0.91666666666666696</v>
      </c>
      <c r="T33" s="49">
        <f t="shared" si="3"/>
        <v>6</v>
      </c>
      <c r="U33" s="49">
        <f t="shared" si="3"/>
        <v>2</v>
      </c>
      <c r="V33" s="49">
        <f t="shared" si="4"/>
        <v>17</v>
      </c>
      <c r="W33" s="44">
        <v>0.91666666666666696</v>
      </c>
      <c r="X33" s="49">
        <f t="shared" si="5"/>
        <v>15</v>
      </c>
      <c r="Y33" s="49">
        <f t="shared" si="5"/>
        <v>2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Origine!H176</f>
        <v>3</v>
      </c>
      <c r="F34" s="21">
        <f>Origine!I176</f>
        <v>0</v>
      </c>
      <c r="G34" s="25">
        <f t="shared" si="0"/>
        <v>3</v>
      </c>
      <c r="H34" s="17"/>
      <c r="I34" s="103"/>
      <c r="J34" s="16"/>
      <c r="K34" s="81" t="s">
        <v>27</v>
      </c>
      <c r="L34" s="82"/>
      <c r="M34" s="21">
        <f>Origine!H632</f>
        <v>0</v>
      </c>
      <c r="N34" s="21">
        <f>Origine!I632</f>
        <v>1</v>
      </c>
      <c r="O34" s="25">
        <f t="shared" si="1"/>
        <v>1</v>
      </c>
      <c r="Q34" s="9"/>
      <c r="R34" s="49">
        <f t="shared" si="2"/>
        <v>3</v>
      </c>
      <c r="S34" s="44">
        <v>0.95833333333333304</v>
      </c>
      <c r="T34" s="49">
        <f t="shared" si="3"/>
        <v>3</v>
      </c>
      <c r="U34" s="49">
        <f t="shared" si="3"/>
        <v>0</v>
      </c>
      <c r="V34" s="49">
        <f t="shared" si="4"/>
        <v>1</v>
      </c>
      <c r="W34" s="44">
        <v>0.95833333333333304</v>
      </c>
      <c r="X34" s="49">
        <f t="shared" si="5"/>
        <v>0</v>
      </c>
      <c r="Y34" s="49">
        <f t="shared" si="5"/>
        <v>1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1121</v>
      </c>
      <c r="F35" s="105">
        <f t="shared" ref="F35:G35" si="6">SUM(F11:F34)</f>
        <v>151</v>
      </c>
      <c r="G35" s="111">
        <f t="shared" si="6"/>
        <v>1272</v>
      </c>
      <c r="H35" s="16"/>
      <c r="I35" s="110"/>
      <c r="J35" s="17"/>
      <c r="K35" s="73" t="s">
        <v>44</v>
      </c>
      <c r="L35" s="74"/>
      <c r="M35" s="105">
        <f t="shared" ref="M35:O35" si="7">SUM(M11:M34)</f>
        <v>1517</v>
      </c>
      <c r="N35" s="105">
        <f t="shared" si="7"/>
        <v>115</v>
      </c>
      <c r="O35" s="111">
        <f t="shared" si="7"/>
        <v>1632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995</v>
      </c>
      <c r="F40" s="118">
        <f>SUM(F18:F29)</f>
        <v>134</v>
      </c>
      <c r="G40" s="120">
        <f>SUM(E40:F41)</f>
        <v>1129</v>
      </c>
      <c r="H40" s="16"/>
      <c r="I40" s="129"/>
      <c r="J40" s="17"/>
      <c r="K40" s="114" t="s">
        <v>45</v>
      </c>
      <c r="L40" s="115"/>
      <c r="M40" s="118">
        <f>SUM(M18:M29)</f>
        <v>1340</v>
      </c>
      <c r="N40" s="118">
        <f>SUM(N18:N29)</f>
        <v>99</v>
      </c>
      <c r="O40" s="120">
        <f>SUM(M40:N41)</f>
        <v>1439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126</v>
      </c>
      <c r="F42" s="127">
        <f>SUM(F11:F17,F30:F34)</f>
        <v>17</v>
      </c>
      <c r="G42" s="130">
        <f>SUM(E42:F43)</f>
        <v>143</v>
      </c>
      <c r="H42" s="16"/>
      <c r="I42" s="133"/>
      <c r="J42" s="17"/>
      <c r="K42" s="116" t="s">
        <v>46</v>
      </c>
      <c r="L42" s="117"/>
      <c r="M42" s="125">
        <f>SUM(M11:M17,M30:M34)</f>
        <v>177</v>
      </c>
      <c r="N42" s="127">
        <f>SUM(N11:N17,N30:N34)</f>
        <v>16</v>
      </c>
      <c r="O42" s="132">
        <f>SUM(M42:N43)</f>
        <v>193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1121</v>
      </c>
      <c r="F44" s="134">
        <f>SUM(F40:F43)</f>
        <v>151</v>
      </c>
      <c r="G44" s="136">
        <f>SUM(E44:F45)</f>
        <v>1272</v>
      </c>
      <c r="H44" s="16"/>
      <c r="I44" s="110"/>
      <c r="J44" s="17"/>
      <c r="K44" s="73" t="s">
        <v>44</v>
      </c>
      <c r="L44" s="108"/>
      <c r="M44" s="134">
        <f>SUM(M40:M43)</f>
        <v>1517</v>
      </c>
      <c r="N44" s="134">
        <f>SUM(N40:N43)</f>
        <v>115</v>
      </c>
      <c r="O44" s="136">
        <f>SUM(M44:N45)</f>
        <v>1632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  <c r="AD47" s="157" t="s">
        <v>67</v>
      </c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50.4" x14ac:dyDescent="0.5">
      <c r="C51" s="138" t="str">
        <f>CONCATENATE((AE10),".00"," - ",(AF10),".00")</f>
        <v>8.00 - 9.00</v>
      </c>
      <c r="D51" s="139"/>
      <c r="E51" s="30">
        <f>AB11</f>
        <v>132</v>
      </c>
      <c r="F51" s="31">
        <f>AC11</f>
        <v>20</v>
      </c>
      <c r="G51" s="32">
        <f>SUM(E51:F51)</f>
        <v>152</v>
      </c>
      <c r="H51" s="28"/>
      <c r="I51" s="27"/>
      <c r="J51" s="27"/>
      <c r="K51" s="138" t="str">
        <f>CONCATENATE((AK10),".00"," - ",(AL10),".00")</f>
        <v>7.00 - 8.00</v>
      </c>
      <c r="L51" s="139"/>
      <c r="M51" s="30">
        <f>AH11</f>
        <v>175</v>
      </c>
      <c r="N51" s="31">
        <f>AI11</f>
        <v>12</v>
      </c>
      <c r="O51" s="32">
        <f>SUM(M51:N51)</f>
        <v>187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16.00 - 17.00</v>
      </c>
      <c r="D52" s="141"/>
      <c r="E52" s="33">
        <f>AB14</f>
        <v>87</v>
      </c>
      <c r="F52" s="34">
        <f>AC14</f>
        <v>8</v>
      </c>
      <c r="G52" s="35">
        <f>SUM(E52:F52)</f>
        <v>95</v>
      </c>
      <c r="H52" s="28"/>
      <c r="I52" s="27"/>
      <c r="J52" s="27"/>
      <c r="K52" s="140" t="str">
        <f>CONCATENATE((AK13),".00"," - ",(AL13),".00")</f>
        <v>16.00 - 17.00</v>
      </c>
      <c r="L52" s="141"/>
      <c r="M52" s="33">
        <f>AH14</f>
        <v>146</v>
      </c>
      <c r="N52" s="34">
        <f>AI14</f>
        <v>6</v>
      </c>
      <c r="O52" s="35">
        <f>SUM(M52:N52)</f>
        <v>152</v>
      </c>
      <c r="Q52" s="10"/>
      <c r="R52" s="10"/>
      <c r="S52" s="10"/>
      <c r="T52" s="10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20" zoomScale="25" zoomScaleNormal="25" workbookViewId="0">
      <selection activeCell="K8" sqref="K8"/>
    </sheetView>
  </sheetViews>
  <sheetFormatPr defaultRowHeight="13.2" x14ac:dyDescent="0.25"/>
  <cols>
    <col min="12" max="12" width="45.7773437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+Origine!B177</f>
        <v>45700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129</v>
      </c>
      <c r="AC10" s="44">
        <f>VLOOKUP(AB10,R11:S23,2,FALSE)</f>
        <v>0.33333333333333298</v>
      </c>
      <c r="AD10" s="44">
        <f>AC10+S12</f>
        <v>0.37499999999999967</v>
      </c>
      <c r="AE10" s="45">
        <f>HOUR(AC10)</f>
        <v>8</v>
      </c>
      <c r="AF10" s="45">
        <f>HOUR(AD10)</f>
        <v>9</v>
      </c>
      <c r="AG10" s="45" t="s">
        <v>28</v>
      </c>
      <c r="AH10" s="45">
        <f>MAX(V11:V23)</f>
        <v>155</v>
      </c>
      <c r="AI10" s="44">
        <f>VLOOKUP(AH10,V11:W23,2,FALSE)</f>
        <v>0.5</v>
      </c>
      <c r="AJ10" s="44">
        <f>AI10+W12</f>
        <v>0.54166666666666663</v>
      </c>
      <c r="AK10" s="45">
        <f>HOUR(AI10)</f>
        <v>12</v>
      </c>
      <c r="AL10" s="45">
        <f>HOUR(AJ10)</f>
        <v>13</v>
      </c>
    </row>
    <row r="11" spans="1:38" ht="25.8" thickBot="1" x14ac:dyDescent="0.3">
      <c r="A11" s="98"/>
      <c r="C11" s="100" t="s">
        <v>4</v>
      </c>
      <c r="D11" s="101"/>
      <c r="E11" s="21">
        <f>Origine!H177</f>
        <v>2</v>
      </c>
      <c r="F11" s="21">
        <f>Origine!I177</f>
        <v>0</v>
      </c>
      <c r="G11" s="22">
        <f>SUM(E11:F11)</f>
        <v>2</v>
      </c>
      <c r="H11" s="17"/>
      <c r="I11" s="102"/>
      <c r="J11" s="16"/>
      <c r="K11" s="100" t="s">
        <v>4</v>
      </c>
      <c r="L11" s="101"/>
      <c r="M11" s="21">
        <f>Origine!H633</f>
        <v>0</v>
      </c>
      <c r="N11" s="21">
        <f>Origine!I633</f>
        <v>0</v>
      </c>
      <c r="O11" s="22">
        <f>SUM(M11:N11)</f>
        <v>0</v>
      </c>
      <c r="Q11" s="9"/>
      <c r="R11" s="49">
        <f>G11</f>
        <v>2</v>
      </c>
      <c r="S11" s="44">
        <v>0</v>
      </c>
      <c r="T11" s="49">
        <f>E11</f>
        <v>2</v>
      </c>
      <c r="U11" s="49">
        <f>F11</f>
        <v>0</v>
      </c>
      <c r="V11" s="49">
        <f>O11</f>
        <v>0</v>
      </c>
      <c r="W11" s="44">
        <v>0</v>
      </c>
      <c r="X11" s="49">
        <f>M11</f>
        <v>0</v>
      </c>
      <c r="Y11" s="49">
        <f>N11</f>
        <v>0</v>
      </c>
      <c r="Z11" s="6"/>
      <c r="AA11" s="45" t="s">
        <v>29</v>
      </c>
      <c r="AB11" s="45">
        <f>VLOOKUP($AC$10,$S$11:$U$34,2,FALSE)</f>
        <v>123</v>
      </c>
      <c r="AC11" s="45">
        <f>VLOOKUP($AC$10,$S$11:$U$34,3,FALSE)</f>
        <v>6</v>
      </c>
      <c r="AD11" s="45"/>
      <c r="AE11" s="45"/>
      <c r="AF11" s="45"/>
      <c r="AG11" s="45" t="s">
        <v>29</v>
      </c>
      <c r="AH11" s="45">
        <f>VLOOKUP($AI$10,$W$11:$Y$34,2,FALSE)</f>
        <v>145</v>
      </c>
      <c r="AI11" s="45">
        <f>VLOOKUP($AI$10,$W$11:$Y$34,3,FALSE)</f>
        <v>10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Origine!H178</f>
        <v>1</v>
      </c>
      <c r="F12" s="21">
        <f>Origine!I178</f>
        <v>0</v>
      </c>
      <c r="G12" s="25">
        <f t="shared" ref="G12:G34" si="0">SUM(E12:F12)</f>
        <v>1</v>
      </c>
      <c r="H12" s="17"/>
      <c r="I12" s="103"/>
      <c r="J12" s="16"/>
      <c r="K12" s="81" t="s">
        <v>5</v>
      </c>
      <c r="L12" s="82"/>
      <c r="M12" s="21">
        <f>Origine!H634</f>
        <v>0</v>
      </c>
      <c r="N12" s="21">
        <f>Origine!I634</f>
        <v>0</v>
      </c>
      <c r="O12" s="25">
        <f t="shared" ref="O12:O34" si="1">SUM(M12:N12)</f>
        <v>0</v>
      </c>
      <c r="Q12" s="9"/>
      <c r="R12" s="49">
        <f t="shared" ref="R12:R34" si="2">G12</f>
        <v>1</v>
      </c>
      <c r="S12" s="44">
        <v>4.1666666666666664E-2</v>
      </c>
      <c r="T12" s="49">
        <f t="shared" ref="T12:U34" si="3">E12</f>
        <v>1</v>
      </c>
      <c r="U12" s="49">
        <f t="shared" si="3"/>
        <v>0</v>
      </c>
      <c r="V12" s="49">
        <f t="shared" ref="V12:V34" si="4">O12</f>
        <v>0</v>
      </c>
      <c r="W12" s="44">
        <v>4.1666666666666664E-2</v>
      </c>
      <c r="X12" s="49">
        <f t="shared" ref="X12:Y34" si="5">M12</f>
        <v>0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Origine!H179</f>
        <v>0</v>
      </c>
      <c r="F13" s="21">
        <f>Origine!I179</f>
        <v>0</v>
      </c>
      <c r="G13" s="25">
        <f t="shared" si="0"/>
        <v>0</v>
      </c>
      <c r="H13" s="17"/>
      <c r="I13" s="103"/>
      <c r="J13" s="16"/>
      <c r="K13" s="81" t="s">
        <v>6</v>
      </c>
      <c r="L13" s="82"/>
      <c r="M13" s="21">
        <f>Origine!H635</f>
        <v>0</v>
      </c>
      <c r="N13" s="21">
        <f>Origine!I635</f>
        <v>0</v>
      </c>
      <c r="O13" s="25">
        <f t="shared" si="1"/>
        <v>0</v>
      </c>
      <c r="Q13" s="9"/>
      <c r="R13" s="49">
        <f t="shared" si="2"/>
        <v>0</v>
      </c>
      <c r="S13" s="44">
        <v>8.3333333333333329E-2</v>
      </c>
      <c r="T13" s="49">
        <f t="shared" si="3"/>
        <v>0</v>
      </c>
      <c r="U13" s="49">
        <f t="shared" si="3"/>
        <v>0</v>
      </c>
      <c r="V13" s="49">
        <f t="shared" si="4"/>
        <v>0</v>
      </c>
      <c r="W13" s="44">
        <v>8.3333333333333329E-2</v>
      </c>
      <c r="X13" s="49">
        <f t="shared" si="5"/>
        <v>0</v>
      </c>
      <c r="Y13" s="49">
        <f t="shared" si="5"/>
        <v>0</v>
      </c>
      <c r="Z13" s="6"/>
      <c r="AA13" s="45" t="s">
        <v>30</v>
      </c>
      <c r="AB13" s="45">
        <f>MAX(R24:R34)</f>
        <v>83</v>
      </c>
      <c r="AC13" s="44">
        <f>VLOOKUP(AB13,R24:S34,2,FALSE)</f>
        <v>0.58333333333333304</v>
      </c>
      <c r="AD13" s="44">
        <f>AC13+S12</f>
        <v>0.62499999999999967</v>
      </c>
      <c r="AE13" s="45">
        <f>HOUR(AC13)</f>
        <v>14</v>
      </c>
      <c r="AF13" s="45">
        <f>HOUR(AD13)</f>
        <v>15</v>
      </c>
      <c r="AG13" s="45" t="s">
        <v>30</v>
      </c>
      <c r="AH13" s="45">
        <f>MAX(V24:V34)</f>
        <v>97</v>
      </c>
      <c r="AI13" s="44">
        <f>VLOOKUP(AH13,V24:W34,2,FALSE)</f>
        <v>0.66666666666666696</v>
      </c>
      <c r="AJ13" s="44">
        <f>AI13+W12</f>
        <v>0.70833333333333359</v>
      </c>
      <c r="AK13" s="45">
        <f>HOUR(AI13)</f>
        <v>16</v>
      </c>
      <c r="AL13" s="45">
        <f>HOUR(AJ13)</f>
        <v>17</v>
      </c>
    </row>
    <row r="14" spans="1:38" ht="25.8" thickBot="1" x14ac:dyDescent="0.3">
      <c r="A14" s="99"/>
      <c r="C14" s="81" t="s">
        <v>7</v>
      </c>
      <c r="D14" s="82"/>
      <c r="E14" s="21">
        <f>Origine!H180</f>
        <v>3</v>
      </c>
      <c r="F14" s="21">
        <f>Origine!I180</f>
        <v>0</v>
      </c>
      <c r="G14" s="25">
        <f t="shared" si="0"/>
        <v>3</v>
      </c>
      <c r="H14" s="17"/>
      <c r="I14" s="103"/>
      <c r="J14" s="16"/>
      <c r="K14" s="81" t="s">
        <v>7</v>
      </c>
      <c r="L14" s="82"/>
      <c r="M14" s="21">
        <f>Origine!H636</f>
        <v>0</v>
      </c>
      <c r="N14" s="21">
        <f>Origine!I636</f>
        <v>0</v>
      </c>
      <c r="O14" s="25">
        <f t="shared" si="1"/>
        <v>0</v>
      </c>
      <c r="Q14" s="9"/>
      <c r="R14" s="49">
        <f t="shared" si="2"/>
        <v>3</v>
      </c>
      <c r="S14" s="44">
        <v>0.125</v>
      </c>
      <c r="T14" s="49">
        <f t="shared" si="3"/>
        <v>3</v>
      </c>
      <c r="U14" s="49">
        <f t="shared" si="3"/>
        <v>0</v>
      </c>
      <c r="V14" s="49">
        <f t="shared" si="4"/>
        <v>0</v>
      </c>
      <c r="W14" s="44">
        <v>0.125</v>
      </c>
      <c r="X14" s="49">
        <f t="shared" si="5"/>
        <v>0</v>
      </c>
      <c r="Y14" s="49">
        <f t="shared" si="5"/>
        <v>0</v>
      </c>
      <c r="Z14" s="6"/>
      <c r="AA14" s="45" t="s">
        <v>29</v>
      </c>
      <c r="AB14" s="45">
        <f>VLOOKUP($AC$13,$S$11:$U$34,2,FALSE)</f>
        <v>74</v>
      </c>
      <c r="AC14" s="45">
        <f>VLOOKUP($AC$13,$S$11:$U$34,3,FALSE)</f>
        <v>9</v>
      </c>
      <c r="AD14" s="45"/>
      <c r="AE14" s="45"/>
      <c r="AF14" s="45"/>
      <c r="AG14" s="45" t="s">
        <v>29</v>
      </c>
      <c r="AH14" s="45">
        <f>VLOOKUP($AI$13,$W$11:$Y$34,2,FALSE)</f>
        <v>87</v>
      </c>
      <c r="AI14" s="45">
        <f>VLOOKUP($AI$13,$W$11:$Y$34,3,FALSE)</f>
        <v>10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Origine!H181</f>
        <v>6</v>
      </c>
      <c r="F15" s="21">
        <f>Origine!I181</f>
        <v>0</v>
      </c>
      <c r="G15" s="25">
        <f t="shared" si="0"/>
        <v>6</v>
      </c>
      <c r="H15" s="17"/>
      <c r="I15" s="103"/>
      <c r="J15" s="16"/>
      <c r="K15" s="81" t="s">
        <v>8</v>
      </c>
      <c r="L15" s="82"/>
      <c r="M15" s="21">
        <f>Origine!H637</f>
        <v>0</v>
      </c>
      <c r="N15" s="21">
        <f>Origine!I637</f>
        <v>0</v>
      </c>
      <c r="O15" s="25">
        <f t="shared" si="1"/>
        <v>0</v>
      </c>
      <c r="Q15" s="9"/>
      <c r="R15" s="49">
        <f t="shared" si="2"/>
        <v>6</v>
      </c>
      <c r="S15" s="44">
        <v>0.16666666666666666</v>
      </c>
      <c r="T15" s="49">
        <f t="shared" si="3"/>
        <v>6</v>
      </c>
      <c r="U15" s="49">
        <f t="shared" si="3"/>
        <v>0</v>
      </c>
      <c r="V15" s="49">
        <f t="shared" si="4"/>
        <v>0</v>
      </c>
      <c r="W15" s="44">
        <v>0.16666666666666666</v>
      </c>
      <c r="X15" s="49">
        <f t="shared" si="5"/>
        <v>0</v>
      </c>
      <c r="Y15" s="49">
        <f t="shared" si="5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Origine!H182</f>
        <v>29</v>
      </c>
      <c r="F16" s="21">
        <f>Origine!I182</f>
        <v>2</v>
      </c>
      <c r="G16" s="25">
        <f t="shared" si="0"/>
        <v>31</v>
      </c>
      <c r="H16" s="17"/>
      <c r="I16" s="103"/>
      <c r="J16" s="16"/>
      <c r="K16" s="81" t="s">
        <v>9</v>
      </c>
      <c r="L16" s="82"/>
      <c r="M16" s="21">
        <f>Origine!H638</f>
        <v>44</v>
      </c>
      <c r="N16" s="21">
        <f>Origine!I638</f>
        <v>1</v>
      </c>
      <c r="O16" s="25">
        <f t="shared" si="1"/>
        <v>45</v>
      </c>
      <c r="Q16" s="9"/>
      <c r="R16" s="49">
        <f t="shared" si="2"/>
        <v>31</v>
      </c>
      <c r="S16" s="44">
        <v>0.20833333333333301</v>
      </c>
      <c r="T16" s="49">
        <f t="shared" si="3"/>
        <v>29</v>
      </c>
      <c r="U16" s="49">
        <f t="shared" si="3"/>
        <v>2</v>
      </c>
      <c r="V16" s="49">
        <f t="shared" si="4"/>
        <v>45</v>
      </c>
      <c r="W16" s="44">
        <v>0.20833333333333301</v>
      </c>
      <c r="X16" s="49">
        <f t="shared" si="5"/>
        <v>44</v>
      </c>
      <c r="Y16" s="49">
        <f t="shared" si="5"/>
        <v>1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Origine!H183</f>
        <v>42</v>
      </c>
      <c r="F17" s="21">
        <f>Origine!I183</f>
        <v>1</v>
      </c>
      <c r="G17" s="25">
        <f t="shared" si="0"/>
        <v>43</v>
      </c>
      <c r="H17" s="17"/>
      <c r="I17" s="103"/>
      <c r="J17" s="16"/>
      <c r="K17" s="81" t="s">
        <v>10</v>
      </c>
      <c r="L17" s="82"/>
      <c r="M17" s="21">
        <f>Origine!H639</f>
        <v>15</v>
      </c>
      <c r="N17" s="21">
        <f>Origine!I639</f>
        <v>4</v>
      </c>
      <c r="O17" s="25">
        <f t="shared" si="1"/>
        <v>19</v>
      </c>
      <c r="Q17" s="9"/>
      <c r="R17" s="49">
        <f t="shared" si="2"/>
        <v>43</v>
      </c>
      <c r="S17" s="44">
        <v>0.25</v>
      </c>
      <c r="T17" s="49">
        <f t="shared" si="3"/>
        <v>42</v>
      </c>
      <c r="U17" s="49">
        <f t="shared" si="3"/>
        <v>1</v>
      </c>
      <c r="V17" s="49">
        <f t="shared" si="4"/>
        <v>19</v>
      </c>
      <c r="W17" s="44">
        <v>0.25</v>
      </c>
      <c r="X17" s="49">
        <f t="shared" si="5"/>
        <v>15</v>
      </c>
      <c r="Y17" s="49">
        <f t="shared" si="5"/>
        <v>4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Origine!H184</f>
        <v>91</v>
      </c>
      <c r="F18" s="21">
        <f>Origine!I184</f>
        <v>4</v>
      </c>
      <c r="G18" s="25">
        <f t="shared" si="0"/>
        <v>95</v>
      </c>
      <c r="H18" s="17"/>
      <c r="I18" s="26"/>
      <c r="J18" s="16"/>
      <c r="K18" s="81" t="s">
        <v>11</v>
      </c>
      <c r="L18" s="82"/>
      <c r="M18" s="21">
        <f>Origine!H640</f>
        <v>116</v>
      </c>
      <c r="N18" s="21">
        <f>Origine!I640</f>
        <v>9</v>
      </c>
      <c r="O18" s="25">
        <f t="shared" si="1"/>
        <v>125</v>
      </c>
      <c r="Q18" s="9"/>
      <c r="R18" s="49">
        <f t="shared" si="2"/>
        <v>95</v>
      </c>
      <c r="S18" s="44">
        <v>0.29166666666666702</v>
      </c>
      <c r="T18" s="49">
        <f t="shared" si="3"/>
        <v>91</v>
      </c>
      <c r="U18" s="49">
        <f t="shared" si="3"/>
        <v>4</v>
      </c>
      <c r="V18" s="49">
        <f t="shared" si="4"/>
        <v>125</v>
      </c>
      <c r="W18" s="44">
        <v>0.29166666666666702</v>
      </c>
      <c r="X18" s="49">
        <f t="shared" si="5"/>
        <v>116</v>
      </c>
      <c r="Y18" s="49">
        <f t="shared" si="5"/>
        <v>9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Origine!H185</f>
        <v>123</v>
      </c>
      <c r="F19" s="21">
        <f>Origine!I185</f>
        <v>6</v>
      </c>
      <c r="G19" s="25">
        <f t="shared" si="0"/>
        <v>129</v>
      </c>
      <c r="H19" s="17"/>
      <c r="I19" s="26"/>
      <c r="J19" s="16"/>
      <c r="K19" s="81" t="s">
        <v>12</v>
      </c>
      <c r="L19" s="82"/>
      <c r="M19" s="21">
        <f>Origine!H641</f>
        <v>73</v>
      </c>
      <c r="N19" s="21">
        <f>Origine!I641</f>
        <v>9</v>
      </c>
      <c r="O19" s="25">
        <f t="shared" si="1"/>
        <v>82</v>
      </c>
      <c r="Q19" s="9"/>
      <c r="R19" s="49">
        <f t="shared" si="2"/>
        <v>129</v>
      </c>
      <c r="S19" s="44">
        <v>0.33333333333333298</v>
      </c>
      <c r="T19" s="49">
        <f t="shared" si="3"/>
        <v>123</v>
      </c>
      <c r="U19" s="49">
        <f t="shared" si="3"/>
        <v>6</v>
      </c>
      <c r="V19" s="49">
        <f t="shared" si="4"/>
        <v>82</v>
      </c>
      <c r="W19" s="44">
        <v>0.33333333333333298</v>
      </c>
      <c r="X19" s="49">
        <f t="shared" si="5"/>
        <v>73</v>
      </c>
      <c r="Y19" s="49">
        <f t="shared" si="5"/>
        <v>9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Origine!H186</f>
        <v>74</v>
      </c>
      <c r="F20" s="21">
        <f>Origine!I186</f>
        <v>6</v>
      </c>
      <c r="G20" s="25">
        <f t="shared" si="0"/>
        <v>80</v>
      </c>
      <c r="H20" s="17"/>
      <c r="I20" s="26"/>
      <c r="J20" s="16"/>
      <c r="K20" s="81" t="s">
        <v>13</v>
      </c>
      <c r="L20" s="82"/>
      <c r="M20" s="21">
        <f>Origine!H642</f>
        <v>88</v>
      </c>
      <c r="N20" s="21">
        <f>Origine!I642</f>
        <v>6</v>
      </c>
      <c r="O20" s="25">
        <f t="shared" si="1"/>
        <v>94</v>
      </c>
      <c r="Q20" s="9"/>
      <c r="R20" s="49">
        <f t="shared" si="2"/>
        <v>80</v>
      </c>
      <c r="S20" s="44">
        <v>0.375</v>
      </c>
      <c r="T20" s="49">
        <f t="shared" si="3"/>
        <v>74</v>
      </c>
      <c r="U20" s="49">
        <f t="shared" si="3"/>
        <v>6</v>
      </c>
      <c r="V20" s="49">
        <f t="shared" si="4"/>
        <v>94</v>
      </c>
      <c r="W20" s="44">
        <v>0.375</v>
      </c>
      <c r="X20" s="49">
        <f t="shared" si="5"/>
        <v>88</v>
      </c>
      <c r="Y20" s="49">
        <f t="shared" si="5"/>
        <v>6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Origine!H187</f>
        <v>73</v>
      </c>
      <c r="F21" s="21">
        <f>Origine!I187</f>
        <v>11</v>
      </c>
      <c r="G21" s="25">
        <f t="shared" si="0"/>
        <v>84</v>
      </c>
      <c r="H21" s="17"/>
      <c r="I21" s="26"/>
      <c r="J21" s="16"/>
      <c r="K21" s="81" t="s">
        <v>14</v>
      </c>
      <c r="L21" s="82"/>
      <c r="M21" s="21">
        <f>Origine!H643</f>
        <v>73</v>
      </c>
      <c r="N21" s="21">
        <f>Origine!I643</f>
        <v>9</v>
      </c>
      <c r="O21" s="25">
        <f t="shared" si="1"/>
        <v>82</v>
      </c>
      <c r="Q21" s="9"/>
      <c r="R21" s="49">
        <f t="shared" si="2"/>
        <v>84</v>
      </c>
      <c r="S21" s="44">
        <v>0.41666666666666702</v>
      </c>
      <c r="T21" s="49">
        <f t="shared" si="3"/>
        <v>73</v>
      </c>
      <c r="U21" s="49">
        <f t="shared" si="3"/>
        <v>11</v>
      </c>
      <c r="V21" s="49">
        <f t="shared" si="4"/>
        <v>82</v>
      </c>
      <c r="W21" s="44">
        <v>0.41666666666666702</v>
      </c>
      <c r="X21" s="49">
        <f t="shared" si="5"/>
        <v>73</v>
      </c>
      <c r="Y21" s="49">
        <f t="shared" si="5"/>
        <v>9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Origine!H188</f>
        <v>79</v>
      </c>
      <c r="F22" s="21">
        <f>Origine!I188</f>
        <v>8</v>
      </c>
      <c r="G22" s="25">
        <f t="shared" si="0"/>
        <v>87</v>
      </c>
      <c r="H22" s="17"/>
      <c r="I22" s="26"/>
      <c r="J22" s="16"/>
      <c r="K22" s="81" t="s">
        <v>15</v>
      </c>
      <c r="L22" s="82"/>
      <c r="M22" s="21">
        <f>Origine!H644</f>
        <v>58</v>
      </c>
      <c r="N22" s="21">
        <f>Origine!I644</f>
        <v>8</v>
      </c>
      <c r="O22" s="25">
        <f t="shared" si="1"/>
        <v>66</v>
      </c>
      <c r="Q22" s="9"/>
      <c r="R22" s="49">
        <f t="shared" si="2"/>
        <v>87</v>
      </c>
      <c r="S22" s="44">
        <v>0.45833333333333298</v>
      </c>
      <c r="T22" s="49">
        <f t="shared" si="3"/>
        <v>79</v>
      </c>
      <c r="U22" s="49">
        <f t="shared" si="3"/>
        <v>8</v>
      </c>
      <c r="V22" s="49">
        <f t="shared" si="4"/>
        <v>66</v>
      </c>
      <c r="W22" s="44">
        <v>0.45833333333333298</v>
      </c>
      <c r="X22" s="49">
        <f t="shared" si="5"/>
        <v>58</v>
      </c>
      <c r="Y22" s="49">
        <f t="shared" si="5"/>
        <v>8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25.8" thickBot="1" x14ac:dyDescent="0.3">
      <c r="A23" s="12"/>
      <c r="C23" s="81" t="s">
        <v>16</v>
      </c>
      <c r="D23" s="82"/>
      <c r="E23" s="21">
        <f>Origine!H189</f>
        <v>67</v>
      </c>
      <c r="F23" s="21">
        <f>Origine!I189</f>
        <v>5</v>
      </c>
      <c r="G23" s="25">
        <f t="shared" si="0"/>
        <v>72</v>
      </c>
      <c r="H23" s="17"/>
      <c r="I23" s="26"/>
      <c r="J23" s="16"/>
      <c r="K23" s="81" t="s">
        <v>16</v>
      </c>
      <c r="L23" s="82"/>
      <c r="M23" s="21">
        <f>Origine!H645</f>
        <v>145</v>
      </c>
      <c r="N23" s="21">
        <f>Origine!I645</f>
        <v>10</v>
      </c>
      <c r="O23" s="25">
        <f t="shared" si="1"/>
        <v>155</v>
      </c>
      <c r="Q23" s="9"/>
      <c r="R23" s="49">
        <f t="shared" si="2"/>
        <v>72</v>
      </c>
      <c r="S23" s="44">
        <v>0.5</v>
      </c>
      <c r="T23" s="49">
        <f t="shared" si="3"/>
        <v>67</v>
      </c>
      <c r="U23" s="49">
        <f t="shared" si="3"/>
        <v>5</v>
      </c>
      <c r="V23" s="49">
        <f t="shared" si="4"/>
        <v>155</v>
      </c>
      <c r="W23" s="44">
        <v>0.5</v>
      </c>
      <c r="X23" s="49">
        <f t="shared" si="5"/>
        <v>145</v>
      </c>
      <c r="Y23" s="49">
        <f t="shared" si="5"/>
        <v>10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Origine!H190</f>
        <v>71</v>
      </c>
      <c r="F24" s="21">
        <f>Origine!I190</f>
        <v>5</v>
      </c>
      <c r="G24" s="25">
        <f t="shared" si="0"/>
        <v>76</v>
      </c>
      <c r="H24" s="17"/>
      <c r="I24" s="26"/>
      <c r="J24" s="16"/>
      <c r="K24" s="81" t="s">
        <v>17</v>
      </c>
      <c r="L24" s="82"/>
      <c r="M24" s="21">
        <f>Origine!H646</f>
        <v>73</v>
      </c>
      <c r="N24" s="21">
        <f>Origine!I646</f>
        <v>11</v>
      </c>
      <c r="O24" s="25">
        <f t="shared" si="1"/>
        <v>84</v>
      </c>
      <c r="Q24" s="9"/>
      <c r="R24" s="49">
        <f t="shared" si="2"/>
        <v>76</v>
      </c>
      <c r="S24" s="44">
        <v>0.54166666666666696</v>
      </c>
      <c r="T24" s="49">
        <f t="shared" si="3"/>
        <v>71</v>
      </c>
      <c r="U24" s="49">
        <f t="shared" si="3"/>
        <v>5</v>
      </c>
      <c r="V24" s="49">
        <f t="shared" si="4"/>
        <v>84</v>
      </c>
      <c r="W24" s="44">
        <v>0.54166666666666696</v>
      </c>
      <c r="X24" s="49">
        <f t="shared" si="5"/>
        <v>73</v>
      </c>
      <c r="Y24" s="49">
        <f t="shared" si="5"/>
        <v>11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Origine!H191</f>
        <v>74</v>
      </c>
      <c r="F25" s="21">
        <f>Origine!I191</f>
        <v>9</v>
      </c>
      <c r="G25" s="25">
        <f t="shared" si="0"/>
        <v>83</v>
      </c>
      <c r="H25" s="17"/>
      <c r="I25" s="26"/>
      <c r="J25" s="16"/>
      <c r="K25" s="81" t="s">
        <v>18</v>
      </c>
      <c r="L25" s="82"/>
      <c r="M25" s="21">
        <f>Origine!H647</f>
        <v>44</v>
      </c>
      <c r="N25" s="21">
        <f>Origine!I647</f>
        <v>6</v>
      </c>
      <c r="O25" s="25">
        <f t="shared" si="1"/>
        <v>50</v>
      </c>
      <c r="Q25" s="9"/>
      <c r="R25" s="49">
        <f t="shared" si="2"/>
        <v>83</v>
      </c>
      <c r="S25" s="44">
        <v>0.58333333333333304</v>
      </c>
      <c r="T25" s="49">
        <f t="shared" si="3"/>
        <v>74</v>
      </c>
      <c r="U25" s="49">
        <f t="shared" si="3"/>
        <v>9</v>
      </c>
      <c r="V25" s="49">
        <f t="shared" si="4"/>
        <v>50</v>
      </c>
      <c r="W25" s="44">
        <v>0.58333333333333304</v>
      </c>
      <c r="X25" s="49">
        <f t="shared" si="5"/>
        <v>44</v>
      </c>
      <c r="Y25" s="49">
        <f t="shared" si="5"/>
        <v>6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Origine!H192</f>
        <v>51</v>
      </c>
      <c r="F26" s="21">
        <f>Origine!I192</f>
        <v>13</v>
      </c>
      <c r="G26" s="25">
        <f t="shared" si="0"/>
        <v>64</v>
      </c>
      <c r="H26" s="17"/>
      <c r="I26" s="26"/>
      <c r="J26" s="16"/>
      <c r="K26" s="81" t="s">
        <v>19</v>
      </c>
      <c r="L26" s="82"/>
      <c r="M26" s="21">
        <f>Origine!H648</f>
        <v>73</v>
      </c>
      <c r="N26" s="21">
        <f>Origine!I648</f>
        <v>5</v>
      </c>
      <c r="O26" s="25">
        <f t="shared" si="1"/>
        <v>78</v>
      </c>
      <c r="Q26" s="9"/>
      <c r="R26" s="49">
        <f t="shared" si="2"/>
        <v>64</v>
      </c>
      <c r="S26" s="44">
        <v>0.625</v>
      </c>
      <c r="T26" s="49">
        <f t="shared" si="3"/>
        <v>51</v>
      </c>
      <c r="U26" s="49">
        <f t="shared" si="3"/>
        <v>13</v>
      </c>
      <c r="V26" s="49">
        <f t="shared" si="4"/>
        <v>78</v>
      </c>
      <c r="W26" s="44">
        <v>0.625</v>
      </c>
      <c r="X26" s="49">
        <f t="shared" si="5"/>
        <v>73</v>
      </c>
      <c r="Y26" s="49">
        <f t="shared" si="5"/>
        <v>5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Origine!H193</f>
        <v>54</v>
      </c>
      <c r="F27" s="21">
        <f>Origine!I193</f>
        <v>10</v>
      </c>
      <c r="G27" s="25">
        <f t="shared" si="0"/>
        <v>64</v>
      </c>
      <c r="H27" s="17"/>
      <c r="I27" s="26"/>
      <c r="J27" s="16"/>
      <c r="K27" s="81" t="s">
        <v>20</v>
      </c>
      <c r="L27" s="82"/>
      <c r="M27" s="21">
        <f>Origine!H649</f>
        <v>87</v>
      </c>
      <c r="N27" s="21">
        <f>Origine!I649</f>
        <v>10</v>
      </c>
      <c r="O27" s="25">
        <f t="shared" si="1"/>
        <v>97</v>
      </c>
      <c r="Q27" s="9"/>
      <c r="R27" s="49">
        <f t="shared" si="2"/>
        <v>64</v>
      </c>
      <c r="S27" s="44">
        <v>0.66666666666666696</v>
      </c>
      <c r="T27" s="49">
        <f t="shared" si="3"/>
        <v>54</v>
      </c>
      <c r="U27" s="49">
        <f t="shared" si="3"/>
        <v>10</v>
      </c>
      <c r="V27" s="49">
        <f t="shared" si="4"/>
        <v>97</v>
      </c>
      <c r="W27" s="44">
        <v>0.66666666666666696</v>
      </c>
      <c r="X27" s="49">
        <f t="shared" si="5"/>
        <v>87</v>
      </c>
      <c r="Y27" s="49">
        <f t="shared" si="5"/>
        <v>10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Origine!H194</f>
        <v>45</v>
      </c>
      <c r="F28" s="21">
        <f>Origine!I194</f>
        <v>2</v>
      </c>
      <c r="G28" s="25">
        <f t="shared" si="0"/>
        <v>47</v>
      </c>
      <c r="H28" s="17"/>
      <c r="I28" s="26"/>
      <c r="J28" s="16"/>
      <c r="K28" s="81" t="s">
        <v>21</v>
      </c>
      <c r="L28" s="82"/>
      <c r="M28" s="21">
        <f>Origine!H650</f>
        <v>58</v>
      </c>
      <c r="N28" s="21">
        <f>Origine!I650</f>
        <v>7</v>
      </c>
      <c r="O28" s="25">
        <f t="shared" si="1"/>
        <v>65</v>
      </c>
      <c r="Q28" s="9"/>
      <c r="R28" s="49">
        <f t="shared" si="2"/>
        <v>47</v>
      </c>
      <c r="S28" s="44">
        <v>0.70833333333333304</v>
      </c>
      <c r="T28" s="49">
        <f t="shared" si="3"/>
        <v>45</v>
      </c>
      <c r="U28" s="49">
        <f t="shared" si="3"/>
        <v>2</v>
      </c>
      <c r="V28" s="49">
        <f t="shared" si="4"/>
        <v>65</v>
      </c>
      <c r="W28" s="44">
        <v>0.70833333333333304</v>
      </c>
      <c r="X28" s="49">
        <f t="shared" si="5"/>
        <v>58</v>
      </c>
      <c r="Y28" s="49">
        <f t="shared" si="5"/>
        <v>7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Origine!H195</f>
        <v>34</v>
      </c>
      <c r="F29" s="21">
        <f>Origine!I195</f>
        <v>5</v>
      </c>
      <c r="G29" s="25">
        <f t="shared" si="0"/>
        <v>39</v>
      </c>
      <c r="H29" s="17"/>
      <c r="I29" s="26"/>
      <c r="J29" s="16"/>
      <c r="K29" s="81" t="s">
        <v>22</v>
      </c>
      <c r="L29" s="82"/>
      <c r="M29" s="21">
        <f>Origine!H651</f>
        <v>73</v>
      </c>
      <c r="N29" s="21">
        <f>Origine!I651</f>
        <v>6</v>
      </c>
      <c r="O29" s="25">
        <f t="shared" si="1"/>
        <v>79</v>
      </c>
      <c r="Q29" s="9"/>
      <c r="R29" s="49">
        <f t="shared" si="2"/>
        <v>39</v>
      </c>
      <c r="S29" s="44">
        <v>0.75</v>
      </c>
      <c r="T29" s="49">
        <f t="shared" si="3"/>
        <v>34</v>
      </c>
      <c r="U29" s="49">
        <f t="shared" si="3"/>
        <v>5</v>
      </c>
      <c r="V29" s="49">
        <f t="shared" si="4"/>
        <v>79</v>
      </c>
      <c r="W29" s="44">
        <v>0.75</v>
      </c>
      <c r="X29" s="49">
        <f t="shared" si="5"/>
        <v>73</v>
      </c>
      <c r="Y29" s="49">
        <f t="shared" si="5"/>
        <v>6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Origine!H196</f>
        <v>22</v>
      </c>
      <c r="F30" s="21">
        <f>Origine!I196</f>
        <v>4</v>
      </c>
      <c r="G30" s="25">
        <f t="shared" si="0"/>
        <v>26</v>
      </c>
      <c r="H30" s="17"/>
      <c r="I30" s="103"/>
      <c r="J30" s="16"/>
      <c r="K30" s="81" t="s">
        <v>23</v>
      </c>
      <c r="L30" s="82"/>
      <c r="M30" s="21">
        <f>Origine!H652</f>
        <v>29</v>
      </c>
      <c r="N30" s="21">
        <f>Origine!I652</f>
        <v>3</v>
      </c>
      <c r="O30" s="25">
        <f t="shared" si="1"/>
        <v>32</v>
      </c>
      <c r="Q30" s="9"/>
      <c r="R30" s="49">
        <f t="shared" si="2"/>
        <v>26</v>
      </c>
      <c r="S30" s="44">
        <v>0.79166666666666696</v>
      </c>
      <c r="T30" s="49">
        <f t="shared" si="3"/>
        <v>22</v>
      </c>
      <c r="U30" s="49">
        <f t="shared" si="3"/>
        <v>4</v>
      </c>
      <c r="V30" s="49">
        <f t="shared" si="4"/>
        <v>32</v>
      </c>
      <c r="W30" s="44">
        <v>0.79166666666666696</v>
      </c>
      <c r="X30" s="49">
        <f t="shared" si="5"/>
        <v>29</v>
      </c>
      <c r="Y30" s="49">
        <f t="shared" si="5"/>
        <v>3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Origine!H197</f>
        <v>9</v>
      </c>
      <c r="F31" s="21">
        <f>Origine!I197</f>
        <v>3</v>
      </c>
      <c r="G31" s="25">
        <f t="shared" si="0"/>
        <v>12</v>
      </c>
      <c r="H31" s="17"/>
      <c r="I31" s="103"/>
      <c r="J31" s="16"/>
      <c r="K31" s="81" t="s">
        <v>24</v>
      </c>
      <c r="L31" s="82"/>
      <c r="M31" s="21">
        <f>Origine!H653</f>
        <v>29</v>
      </c>
      <c r="N31" s="21">
        <f>Origine!I653</f>
        <v>1</v>
      </c>
      <c r="O31" s="25">
        <f t="shared" si="1"/>
        <v>30</v>
      </c>
      <c r="Q31" s="9"/>
      <c r="R31" s="49">
        <f t="shared" si="2"/>
        <v>12</v>
      </c>
      <c r="S31" s="44">
        <v>0.83333333333333304</v>
      </c>
      <c r="T31" s="49">
        <f t="shared" si="3"/>
        <v>9</v>
      </c>
      <c r="U31" s="49">
        <f t="shared" si="3"/>
        <v>3</v>
      </c>
      <c r="V31" s="49">
        <f t="shared" si="4"/>
        <v>30</v>
      </c>
      <c r="W31" s="44">
        <v>0.83333333333333304</v>
      </c>
      <c r="X31" s="49">
        <f t="shared" si="5"/>
        <v>29</v>
      </c>
      <c r="Y31" s="49">
        <f t="shared" si="5"/>
        <v>1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Origine!H198</f>
        <v>6</v>
      </c>
      <c r="F32" s="21">
        <f>Origine!I198</f>
        <v>2</v>
      </c>
      <c r="G32" s="25">
        <f t="shared" si="0"/>
        <v>8</v>
      </c>
      <c r="H32" s="17"/>
      <c r="I32" s="103"/>
      <c r="J32" s="16"/>
      <c r="K32" s="81" t="s">
        <v>25</v>
      </c>
      <c r="L32" s="82"/>
      <c r="M32" s="21">
        <f>Origine!H654</f>
        <v>29</v>
      </c>
      <c r="N32" s="21">
        <f>Origine!I654</f>
        <v>2</v>
      </c>
      <c r="O32" s="25">
        <f t="shared" si="1"/>
        <v>31</v>
      </c>
      <c r="Q32" s="9"/>
      <c r="R32" s="49">
        <f t="shared" si="2"/>
        <v>8</v>
      </c>
      <c r="S32" s="44">
        <v>0.875</v>
      </c>
      <c r="T32" s="49">
        <f t="shared" si="3"/>
        <v>6</v>
      </c>
      <c r="U32" s="49">
        <f t="shared" si="3"/>
        <v>2</v>
      </c>
      <c r="V32" s="49">
        <f t="shared" si="4"/>
        <v>31</v>
      </c>
      <c r="W32" s="44">
        <v>0.875</v>
      </c>
      <c r="X32" s="49">
        <f t="shared" si="5"/>
        <v>29</v>
      </c>
      <c r="Y32" s="49">
        <f t="shared" si="5"/>
        <v>2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Origine!H199</f>
        <v>5</v>
      </c>
      <c r="F33" s="21">
        <f>Origine!I199</f>
        <v>2</v>
      </c>
      <c r="G33" s="25">
        <f t="shared" si="0"/>
        <v>7</v>
      </c>
      <c r="H33" s="17"/>
      <c r="I33" s="103"/>
      <c r="J33" s="16"/>
      <c r="K33" s="81" t="s">
        <v>26</v>
      </c>
      <c r="L33" s="82"/>
      <c r="M33" s="21">
        <f>Origine!H655</f>
        <v>15</v>
      </c>
      <c r="N33" s="21">
        <f>Origine!I655</f>
        <v>1</v>
      </c>
      <c r="O33" s="25">
        <f t="shared" si="1"/>
        <v>16</v>
      </c>
      <c r="Q33" s="9"/>
      <c r="R33" s="49">
        <f t="shared" si="2"/>
        <v>7</v>
      </c>
      <c r="S33" s="44">
        <v>0.91666666666666696</v>
      </c>
      <c r="T33" s="49">
        <f t="shared" si="3"/>
        <v>5</v>
      </c>
      <c r="U33" s="49">
        <f t="shared" si="3"/>
        <v>2</v>
      </c>
      <c r="V33" s="49">
        <f t="shared" si="4"/>
        <v>16</v>
      </c>
      <c r="W33" s="44">
        <v>0.91666666666666696</v>
      </c>
      <c r="X33" s="49">
        <f t="shared" si="5"/>
        <v>15</v>
      </c>
      <c r="Y33" s="49">
        <f t="shared" si="5"/>
        <v>1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Origine!H200</f>
        <v>6</v>
      </c>
      <c r="F34" s="21">
        <f>Origine!I200</f>
        <v>0</v>
      </c>
      <c r="G34" s="25">
        <f t="shared" si="0"/>
        <v>6</v>
      </c>
      <c r="H34" s="17"/>
      <c r="I34" s="103"/>
      <c r="J34" s="16"/>
      <c r="K34" s="81" t="s">
        <v>27</v>
      </c>
      <c r="L34" s="82"/>
      <c r="M34" s="21">
        <f>Origine!H656</f>
        <v>44</v>
      </c>
      <c r="N34" s="21">
        <f>Origine!I656</f>
        <v>2</v>
      </c>
      <c r="O34" s="25">
        <f t="shared" si="1"/>
        <v>46</v>
      </c>
      <c r="Q34" s="9"/>
      <c r="R34" s="49">
        <f t="shared" si="2"/>
        <v>6</v>
      </c>
      <c r="S34" s="44">
        <v>0.95833333333333304</v>
      </c>
      <c r="T34" s="49">
        <f t="shared" si="3"/>
        <v>6</v>
      </c>
      <c r="U34" s="49">
        <f t="shared" si="3"/>
        <v>0</v>
      </c>
      <c r="V34" s="49">
        <f t="shared" si="4"/>
        <v>46</v>
      </c>
      <c r="W34" s="44">
        <v>0.95833333333333304</v>
      </c>
      <c r="X34" s="49">
        <f t="shared" si="5"/>
        <v>44</v>
      </c>
      <c r="Y34" s="49">
        <f t="shared" si="5"/>
        <v>2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967</v>
      </c>
      <c r="F35" s="105">
        <f t="shared" ref="F35:G35" si="6">SUM(F11:F34)</f>
        <v>98</v>
      </c>
      <c r="G35" s="111">
        <f t="shared" si="6"/>
        <v>1065</v>
      </c>
      <c r="H35" s="16"/>
      <c r="I35" s="110"/>
      <c r="J35" s="17"/>
      <c r="K35" s="73" t="s">
        <v>44</v>
      </c>
      <c r="L35" s="74"/>
      <c r="M35" s="105">
        <f t="shared" ref="M35:O35" si="7">SUM(M11:M34)</f>
        <v>1166</v>
      </c>
      <c r="N35" s="105">
        <f t="shared" si="7"/>
        <v>110</v>
      </c>
      <c r="O35" s="111">
        <f t="shared" si="7"/>
        <v>1276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836</v>
      </c>
      <c r="F40" s="118">
        <f>SUM(F18:F29)</f>
        <v>84</v>
      </c>
      <c r="G40" s="120">
        <f>SUM(E40:F41)</f>
        <v>920</v>
      </c>
      <c r="H40" s="16"/>
      <c r="I40" s="129"/>
      <c r="J40" s="17"/>
      <c r="K40" s="114" t="s">
        <v>45</v>
      </c>
      <c r="L40" s="115"/>
      <c r="M40" s="118">
        <f>SUM(M18:M29)</f>
        <v>961</v>
      </c>
      <c r="N40" s="118">
        <f>SUM(N18:N29)</f>
        <v>96</v>
      </c>
      <c r="O40" s="120">
        <f>SUM(M40:N41)</f>
        <v>1057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131</v>
      </c>
      <c r="F42" s="127">
        <f>SUM(F11:F17,F30:F34)</f>
        <v>14</v>
      </c>
      <c r="G42" s="130">
        <f>SUM(E42:F43)</f>
        <v>145</v>
      </c>
      <c r="H42" s="16"/>
      <c r="I42" s="133"/>
      <c r="J42" s="17"/>
      <c r="K42" s="116" t="s">
        <v>46</v>
      </c>
      <c r="L42" s="117"/>
      <c r="M42" s="125">
        <f>SUM(M11:M17,M30:M34)</f>
        <v>205</v>
      </c>
      <c r="N42" s="127">
        <f>SUM(N11:N17,N30:N34)</f>
        <v>14</v>
      </c>
      <c r="O42" s="132">
        <f>SUM(M42:N43)</f>
        <v>219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967</v>
      </c>
      <c r="F44" s="134">
        <f>SUM(F40:F43)</f>
        <v>98</v>
      </c>
      <c r="G44" s="136">
        <f>SUM(E44:F45)</f>
        <v>1065</v>
      </c>
      <c r="H44" s="16"/>
      <c r="I44" s="110"/>
      <c r="J44" s="17"/>
      <c r="K44" s="73" t="s">
        <v>44</v>
      </c>
      <c r="L44" s="108"/>
      <c r="M44" s="134">
        <f>SUM(M40:M43)</f>
        <v>1166</v>
      </c>
      <c r="N44" s="134">
        <f>SUM(N40:N43)</f>
        <v>110</v>
      </c>
      <c r="O44" s="136">
        <f>SUM(M44:N45)</f>
        <v>1276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100.8" x14ac:dyDescent="0.5">
      <c r="C51" s="138" t="str">
        <f>CONCATENATE((AE10),".00"," - ",(AF10),".00")</f>
        <v>8.00 - 9.00</v>
      </c>
      <c r="D51" s="139"/>
      <c r="E51" s="30">
        <f>AB11</f>
        <v>123</v>
      </c>
      <c r="F51" s="31">
        <f>AC11</f>
        <v>6</v>
      </c>
      <c r="G51" s="32">
        <f>SUM(E51:F51)</f>
        <v>129</v>
      </c>
      <c r="H51" s="28"/>
      <c r="I51" s="27"/>
      <c r="J51" s="27"/>
      <c r="K51" s="138" t="str">
        <f>CONCATENATE((AK10),".00"," - ",(AL10),".00")</f>
        <v>12.00 - 13.00</v>
      </c>
      <c r="L51" s="139"/>
      <c r="M51" s="30">
        <f>AH11</f>
        <v>145</v>
      </c>
      <c r="N51" s="31">
        <f>AI11</f>
        <v>10</v>
      </c>
      <c r="O51" s="32">
        <f>SUM(M51:N51)</f>
        <v>155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14.00 - 15.00</v>
      </c>
      <c r="D52" s="141"/>
      <c r="E52" s="33">
        <f>AB14</f>
        <v>74</v>
      </c>
      <c r="F52" s="34">
        <f>AC14</f>
        <v>9</v>
      </c>
      <c r="G52" s="35">
        <f>SUM(E52:F52)</f>
        <v>83</v>
      </c>
      <c r="H52" s="28"/>
      <c r="I52" s="27"/>
      <c r="J52" s="27"/>
      <c r="K52" s="140" t="str">
        <f>CONCATENATE((AK13),".00"," - ",(AL13),".00")</f>
        <v>16.00 - 17.00</v>
      </c>
      <c r="L52" s="141"/>
      <c r="M52" s="33">
        <f>AH14</f>
        <v>87</v>
      </c>
      <c r="N52" s="34">
        <f>AI14</f>
        <v>10</v>
      </c>
      <c r="O52" s="35">
        <f>SUM(M52:N52)</f>
        <v>97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6" zoomScale="25" zoomScaleNormal="25" workbookViewId="0">
      <selection activeCell="K8" sqref="K8"/>
    </sheetView>
  </sheetViews>
  <sheetFormatPr defaultRowHeight="13.2" x14ac:dyDescent="0.25"/>
  <cols>
    <col min="12" max="12" width="45.4414062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+Origine!B201</f>
        <v>45701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202</v>
      </c>
      <c r="AC10" s="44">
        <f>VLOOKUP(AB10,R11:S23,2,FALSE)</f>
        <v>0.45833333333333298</v>
      </c>
      <c r="AD10" s="44">
        <f>AC10+S12</f>
        <v>0.49999999999999967</v>
      </c>
      <c r="AE10" s="45">
        <f>HOUR(AC10)</f>
        <v>11</v>
      </c>
      <c r="AF10" s="45">
        <f>HOUR(AD10)</f>
        <v>12</v>
      </c>
      <c r="AG10" s="45" t="s">
        <v>28</v>
      </c>
      <c r="AH10" s="45">
        <f>MAX(V11:V23)</f>
        <v>263</v>
      </c>
      <c r="AI10" s="44">
        <f>VLOOKUP(AH10,V11:W23,2,FALSE)</f>
        <v>0.5</v>
      </c>
      <c r="AJ10" s="44">
        <f>AI10+W12</f>
        <v>0.54166666666666663</v>
      </c>
      <c r="AK10" s="45">
        <f>HOUR(AI10)</f>
        <v>12</v>
      </c>
      <c r="AL10" s="45">
        <f>HOUR(AJ10)</f>
        <v>13</v>
      </c>
    </row>
    <row r="11" spans="1:38" ht="25.8" thickBot="1" x14ac:dyDescent="0.3">
      <c r="A11" s="98"/>
      <c r="C11" s="100" t="s">
        <v>4</v>
      </c>
      <c r="D11" s="101"/>
      <c r="E11" s="21">
        <f>Origine!H201</f>
        <v>5</v>
      </c>
      <c r="F11" s="21">
        <f>Origine!I201</f>
        <v>0</v>
      </c>
      <c r="G11" s="22">
        <f>SUM(E11:F11)</f>
        <v>5</v>
      </c>
      <c r="H11" s="17"/>
      <c r="I11" s="102"/>
      <c r="J11" s="16"/>
      <c r="K11" s="100" t="s">
        <v>4</v>
      </c>
      <c r="L11" s="101"/>
      <c r="M11" s="21">
        <f>Origine!H657</f>
        <v>0</v>
      </c>
      <c r="N11" s="21">
        <f>Origine!I657</f>
        <v>1</v>
      </c>
      <c r="O11" s="22">
        <f>SUM(M11:N11)</f>
        <v>1</v>
      </c>
      <c r="Q11" s="9"/>
      <c r="R11" s="49">
        <f>G11</f>
        <v>5</v>
      </c>
      <c r="S11" s="44">
        <v>0</v>
      </c>
      <c r="T11" s="49">
        <f>E11</f>
        <v>5</v>
      </c>
      <c r="U11" s="49">
        <f>F11</f>
        <v>0</v>
      </c>
      <c r="V11" s="49">
        <f>O11</f>
        <v>1</v>
      </c>
      <c r="W11" s="44">
        <v>0</v>
      </c>
      <c r="X11" s="49">
        <f>M11</f>
        <v>0</v>
      </c>
      <c r="Y11" s="49">
        <f>N11</f>
        <v>1</v>
      </c>
      <c r="Z11" s="6"/>
      <c r="AA11" s="45" t="s">
        <v>29</v>
      </c>
      <c r="AB11" s="45">
        <f>VLOOKUP($AC$10,$S$11:$U$34,2,FALSE)</f>
        <v>167</v>
      </c>
      <c r="AC11" s="45">
        <f>VLOOKUP($AC$10,$S$11:$U$34,3,FALSE)</f>
        <v>35</v>
      </c>
      <c r="AD11" s="45"/>
      <c r="AE11" s="45"/>
      <c r="AF11" s="45"/>
      <c r="AG11" s="45" t="s">
        <v>29</v>
      </c>
      <c r="AH11" s="45">
        <f>VLOOKUP($AI$10,$W$11:$Y$34,2,FALSE)</f>
        <v>247</v>
      </c>
      <c r="AI11" s="45">
        <f>VLOOKUP($AI$10,$W$11:$Y$34,3,FALSE)</f>
        <v>16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Origine!H202</f>
        <v>4</v>
      </c>
      <c r="F12" s="21">
        <f>Origine!I202</f>
        <v>0</v>
      </c>
      <c r="G12" s="25">
        <f t="shared" ref="G12:G34" si="0">SUM(E12:F12)</f>
        <v>4</v>
      </c>
      <c r="H12" s="17"/>
      <c r="I12" s="103"/>
      <c r="J12" s="16"/>
      <c r="K12" s="81" t="s">
        <v>5</v>
      </c>
      <c r="L12" s="82"/>
      <c r="M12" s="21">
        <f>Origine!H658</f>
        <v>0</v>
      </c>
      <c r="N12" s="21">
        <f>Origine!I658</f>
        <v>0</v>
      </c>
      <c r="O12" s="25">
        <f t="shared" ref="O12:O34" si="1">SUM(M12:N12)</f>
        <v>0</v>
      </c>
      <c r="Q12" s="9"/>
      <c r="R12" s="49">
        <f t="shared" ref="R12:R34" si="2">G12</f>
        <v>4</v>
      </c>
      <c r="S12" s="44">
        <v>4.1666666666666664E-2</v>
      </c>
      <c r="T12" s="49">
        <f t="shared" ref="T12:U34" si="3">E12</f>
        <v>4</v>
      </c>
      <c r="U12" s="49">
        <f t="shared" si="3"/>
        <v>0</v>
      </c>
      <c r="V12" s="49">
        <f t="shared" ref="V12:V34" si="4">O12</f>
        <v>0</v>
      </c>
      <c r="W12" s="44">
        <v>4.1666666666666664E-2</v>
      </c>
      <c r="X12" s="49">
        <f t="shared" ref="X12:Y34" si="5">M12</f>
        <v>0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Origine!H203</f>
        <v>1</v>
      </c>
      <c r="F13" s="21">
        <f>Origine!I203</f>
        <v>0</v>
      </c>
      <c r="G13" s="25">
        <f t="shared" si="0"/>
        <v>1</v>
      </c>
      <c r="H13" s="17"/>
      <c r="I13" s="103"/>
      <c r="J13" s="16"/>
      <c r="K13" s="81" t="s">
        <v>6</v>
      </c>
      <c r="L13" s="82"/>
      <c r="M13" s="21">
        <f>Origine!H659</f>
        <v>0</v>
      </c>
      <c r="N13" s="21">
        <f>Origine!I659</f>
        <v>0</v>
      </c>
      <c r="O13" s="25">
        <f t="shared" si="1"/>
        <v>0</v>
      </c>
      <c r="Q13" s="9"/>
      <c r="R13" s="49">
        <f t="shared" si="2"/>
        <v>1</v>
      </c>
      <c r="S13" s="44">
        <v>8.3333333333333329E-2</v>
      </c>
      <c r="T13" s="49">
        <f t="shared" si="3"/>
        <v>1</v>
      </c>
      <c r="U13" s="49">
        <f t="shared" si="3"/>
        <v>0</v>
      </c>
      <c r="V13" s="49">
        <f t="shared" si="4"/>
        <v>0</v>
      </c>
      <c r="W13" s="44">
        <v>8.3333333333333329E-2</v>
      </c>
      <c r="X13" s="49">
        <f t="shared" si="5"/>
        <v>0</v>
      </c>
      <c r="Y13" s="49">
        <f t="shared" si="5"/>
        <v>0</v>
      </c>
      <c r="Z13" s="6"/>
      <c r="AA13" s="45" t="s">
        <v>30</v>
      </c>
      <c r="AB13" s="45">
        <f>MAX(R24:R34)</f>
        <v>102</v>
      </c>
      <c r="AC13" s="44">
        <f>VLOOKUP(AB13,R24:S34,2,FALSE)</f>
        <v>0.58333333333333304</v>
      </c>
      <c r="AD13" s="44">
        <f>AC13+S12</f>
        <v>0.62499999999999967</v>
      </c>
      <c r="AE13" s="45">
        <f>HOUR(AC13)</f>
        <v>14</v>
      </c>
      <c r="AF13" s="45">
        <f>HOUR(AD13)</f>
        <v>15</v>
      </c>
      <c r="AG13" s="45" t="s">
        <v>30</v>
      </c>
      <c r="AH13" s="45">
        <f>MAX(V24:V34)</f>
        <v>197</v>
      </c>
      <c r="AI13" s="44">
        <f>VLOOKUP(AH13,V24:W34,2,FALSE)</f>
        <v>0.70833333333333304</v>
      </c>
      <c r="AJ13" s="44">
        <f>AI13+W12</f>
        <v>0.74999999999999967</v>
      </c>
      <c r="AK13" s="45">
        <f>HOUR(AI13)</f>
        <v>17</v>
      </c>
      <c r="AL13" s="45">
        <f>HOUR(AJ13)</f>
        <v>18</v>
      </c>
    </row>
    <row r="14" spans="1:38" ht="25.8" thickBot="1" x14ac:dyDescent="0.3">
      <c r="A14" s="99"/>
      <c r="C14" s="81" t="s">
        <v>7</v>
      </c>
      <c r="D14" s="82"/>
      <c r="E14" s="21">
        <f>Origine!H204</f>
        <v>3</v>
      </c>
      <c r="F14" s="21">
        <f>Origine!I204</f>
        <v>0</v>
      </c>
      <c r="G14" s="25">
        <f t="shared" si="0"/>
        <v>3</v>
      </c>
      <c r="H14" s="17"/>
      <c r="I14" s="103"/>
      <c r="J14" s="16"/>
      <c r="K14" s="81" t="s">
        <v>7</v>
      </c>
      <c r="L14" s="82"/>
      <c r="M14" s="21">
        <f>Origine!H660</f>
        <v>0</v>
      </c>
      <c r="N14" s="21">
        <f>Origine!I660</f>
        <v>1</v>
      </c>
      <c r="O14" s="25">
        <f t="shared" si="1"/>
        <v>1</v>
      </c>
      <c r="Q14" s="9"/>
      <c r="R14" s="49">
        <f t="shared" si="2"/>
        <v>3</v>
      </c>
      <c r="S14" s="44">
        <v>0.125</v>
      </c>
      <c r="T14" s="49">
        <f t="shared" si="3"/>
        <v>3</v>
      </c>
      <c r="U14" s="49">
        <f t="shared" si="3"/>
        <v>0</v>
      </c>
      <c r="V14" s="49">
        <f t="shared" si="4"/>
        <v>1</v>
      </c>
      <c r="W14" s="44">
        <v>0.125</v>
      </c>
      <c r="X14" s="49">
        <f t="shared" si="5"/>
        <v>0</v>
      </c>
      <c r="Y14" s="49">
        <f t="shared" si="5"/>
        <v>1</v>
      </c>
      <c r="Z14" s="6"/>
      <c r="AA14" s="45" t="s">
        <v>29</v>
      </c>
      <c r="AB14" s="45">
        <f>VLOOKUP($AC$13,$S$11:$U$34,2,FALSE)</f>
        <v>94</v>
      </c>
      <c r="AC14" s="45">
        <f>VLOOKUP($AC$13,$S$11:$U$34,3,FALSE)</f>
        <v>8</v>
      </c>
      <c r="AD14" s="45"/>
      <c r="AE14" s="45"/>
      <c r="AF14" s="45"/>
      <c r="AG14" s="45" t="s">
        <v>29</v>
      </c>
      <c r="AH14" s="45">
        <f>VLOOKUP($AI$13,$W$11:$Y$34,2,FALSE)</f>
        <v>189</v>
      </c>
      <c r="AI14" s="45">
        <f>VLOOKUP($AI$13,$W$11:$Y$34,3,FALSE)</f>
        <v>8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Origine!H205</f>
        <v>9</v>
      </c>
      <c r="F15" s="21">
        <f>Origine!I205</f>
        <v>0</v>
      </c>
      <c r="G15" s="25">
        <f t="shared" si="0"/>
        <v>9</v>
      </c>
      <c r="H15" s="17"/>
      <c r="I15" s="103"/>
      <c r="J15" s="16"/>
      <c r="K15" s="81" t="s">
        <v>8</v>
      </c>
      <c r="L15" s="82"/>
      <c r="M15" s="21">
        <f>Origine!H661</f>
        <v>15</v>
      </c>
      <c r="N15" s="21">
        <f>Origine!I661</f>
        <v>0</v>
      </c>
      <c r="O15" s="25">
        <f t="shared" si="1"/>
        <v>15</v>
      </c>
      <c r="Q15" s="9"/>
      <c r="R15" s="49">
        <f t="shared" si="2"/>
        <v>9</v>
      </c>
      <c r="S15" s="44">
        <v>0.16666666666666666</v>
      </c>
      <c r="T15" s="49">
        <f t="shared" si="3"/>
        <v>9</v>
      </c>
      <c r="U15" s="49">
        <f t="shared" si="3"/>
        <v>0</v>
      </c>
      <c r="V15" s="49">
        <f t="shared" si="4"/>
        <v>15</v>
      </c>
      <c r="W15" s="44">
        <v>0.16666666666666666</v>
      </c>
      <c r="X15" s="49">
        <f t="shared" si="5"/>
        <v>15</v>
      </c>
      <c r="Y15" s="49">
        <f t="shared" si="5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Origine!H206</f>
        <v>27</v>
      </c>
      <c r="F16" s="21">
        <f>Origine!I206</f>
        <v>1</v>
      </c>
      <c r="G16" s="25">
        <f t="shared" si="0"/>
        <v>28</v>
      </c>
      <c r="H16" s="17"/>
      <c r="I16" s="103"/>
      <c r="J16" s="16"/>
      <c r="K16" s="81" t="s">
        <v>9</v>
      </c>
      <c r="L16" s="82"/>
      <c r="M16" s="21">
        <f>Origine!H662</f>
        <v>0</v>
      </c>
      <c r="N16" s="21">
        <f>Origine!I662</f>
        <v>1</v>
      </c>
      <c r="O16" s="25">
        <f t="shared" si="1"/>
        <v>1</v>
      </c>
      <c r="Q16" s="9"/>
      <c r="R16" s="49">
        <f t="shared" si="2"/>
        <v>28</v>
      </c>
      <c r="S16" s="44">
        <v>0.20833333333333301</v>
      </c>
      <c r="T16" s="49">
        <f t="shared" si="3"/>
        <v>27</v>
      </c>
      <c r="U16" s="49">
        <f t="shared" si="3"/>
        <v>1</v>
      </c>
      <c r="V16" s="49">
        <f t="shared" si="4"/>
        <v>1</v>
      </c>
      <c r="W16" s="44">
        <v>0.20833333333333301</v>
      </c>
      <c r="X16" s="49">
        <f t="shared" si="5"/>
        <v>0</v>
      </c>
      <c r="Y16" s="49">
        <f t="shared" si="5"/>
        <v>1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Origine!H207</f>
        <v>42</v>
      </c>
      <c r="F17" s="21">
        <f>Origine!I207</f>
        <v>1</v>
      </c>
      <c r="G17" s="25">
        <f t="shared" si="0"/>
        <v>43</v>
      </c>
      <c r="H17" s="17"/>
      <c r="I17" s="103"/>
      <c r="J17" s="16"/>
      <c r="K17" s="81" t="s">
        <v>10</v>
      </c>
      <c r="L17" s="82"/>
      <c r="M17" s="21">
        <f>Origine!H663</f>
        <v>58</v>
      </c>
      <c r="N17" s="21">
        <f>Origine!I663</f>
        <v>2</v>
      </c>
      <c r="O17" s="25">
        <f t="shared" si="1"/>
        <v>60</v>
      </c>
      <c r="Q17" s="9"/>
      <c r="R17" s="49">
        <f t="shared" si="2"/>
        <v>43</v>
      </c>
      <c r="S17" s="44">
        <v>0.25</v>
      </c>
      <c r="T17" s="49">
        <f t="shared" si="3"/>
        <v>42</v>
      </c>
      <c r="U17" s="49">
        <f t="shared" si="3"/>
        <v>1</v>
      </c>
      <c r="V17" s="49">
        <f t="shared" si="4"/>
        <v>60</v>
      </c>
      <c r="W17" s="44">
        <v>0.25</v>
      </c>
      <c r="X17" s="49">
        <f t="shared" si="5"/>
        <v>58</v>
      </c>
      <c r="Y17" s="49">
        <f t="shared" si="5"/>
        <v>2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Origine!H208</f>
        <v>90</v>
      </c>
      <c r="F18" s="21">
        <f>Origine!I208</f>
        <v>2</v>
      </c>
      <c r="G18" s="25">
        <f t="shared" si="0"/>
        <v>92</v>
      </c>
      <c r="H18" s="17"/>
      <c r="I18" s="26"/>
      <c r="J18" s="16"/>
      <c r="K18" s="81" t="s">
        <v>11</v>
      </c>
      <c r="L18" s="82"/>
      <c r="M18" s="21">
        <f>Origine!H664</f>
        <v>189</v>
      </c>
      <c r="N18" s="21">
        <f>Origine!I664</f>
        <v>4</v>
      </c>
      <c r="O18" s="25">
        <f t="shared" si="1"/>
        <v>193</v>
      </c>
      <c r="Q18" s="9"/>
      <c r="R18" s="49">
        <f t="shared" si="2"/>
        <v>92</v>
      </c>
      <c r="S18" s="44">
        <v>0.29166666666666702</v>
      </c>
      <c r="T18" s="49">
        <f t="shared" si="3"/>
        <v>90</v>
      </c>
      <c r="U18" s="49">
        <f t="shared" si="3"/>
        <v>2</v>
      </c>
      <c r="V18" s="49">
        <f t="shared" si="4"/>
        <v>193</v>
      </c>
      <c r="W18" s="44">
        <v>0.29166666666666702</v>
      </c>
      <c r="X18" s="49">
        <f t="shared" si="5"/>
        <v>189</v>
      </c>
      <c r="Y18" s="49">
        <f t="shared" si="5"/>
        <v>4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Origine!H209</f>
        <v>111</v>
      </c>
      <c r="F19" s="21">
        <f>Origine!I209</f>
        <v>3</v>
      </c>
      <c r="G19" s="25">
        <f t="shared" si="0"/>
        <v>114</v>
      </c>
      <c r="H19" s="17"/>
      <c r="I19" s="26"/>
      <c r="J19" s="16"/>
      <c r="K19" s="81" t="s">
        <v>12</v>
      </c>
      <c r="L19" s="82"/>
      <c r="M19" s="21">
        <f>Origine!H665</f>
        <v>233</v>
      </c>
      <c r="N19" s="21">
        <f>Origine!I665</f>
        <v>7</v>
      </c>
      <c r="O19" s="25">
        <f t="shared" si="1"/>
        <v>240</v>
      </c>
      <c r="Q19" s="9"/>
      <c r="R19" s="49">
        <f t="shared" si="2"/>
        <v>114</v>
      </c>
      <c r="S19" s="44">
        <v>0.33333333333333298</v>
      </c>
      <c r="T19" s="49">
        <f t="shared" si="3"/>
        <v>111</v>
      </c>
      <c r="U19" s="49">
        <f t="shared" si="3"/>
        <v>3</v>
      </c>
      <c r="V19" s="49">
        <f t="shared" si="4"/>
        <v>240</v>
      </c>
      <c r="W19" s="44">
        <v>0.33333333333333298</v>
      </c>
      <c r="X19" s="49">
        <f t="shared" si="5"/>
        <v>233</v>
      </c>
      <c r="Y19" s="49">
        <f t="shared" si="5"/>
        <v>7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Origine!H210</f>
        <v>91</v>
      </c>
      <c r="F20" s="21">
        <f>Origine!I210</f>
        <v>6</v>
      </c>
      <c r="G20" s="25">
        <f t="shared" si="0"/>
        <v>97</v>
      </c>
      <c r="H20" s="17"/>
      <c r="I20" s="26"/>
      <c r="J20" s="16"/>
      <c r="K20" s="81" t="s">
        <v>13</v>
      </c>
      <c r="L20" s="82"/>
      <c r="M20" s="21">
        <f>Origine!H666</f>
        <v>189</v>
      </c>
      <c r="N20" s="21">
        <f>Origine!I666</f>
        <v>7</v>
      </c>
      <c r="O20" s="25">
        <f t="shared" si="1"/>
        <v>196</v>
      </c>
      <c r="Q20" s="9"/>
      <c r="R20" s="49">
        <f t="shared" si="2"/>
        <v>97</v>
      </c>
      <c r="S20" s="44">
        <v>0.375</v>
      </c>
      <c r="T20" s="49">
        <f t="shared" si="3"/>
        <v>91</v>
      </c>
      <c r="U20" s="49">
        <f t="shared" si="3"/>
        <v>6</v>
      </c>
      <c r="V20" s="49">
        <f t="shared" si="4"/>
        <v>196</v>
      </c>
      <c r="W20" s="44">
        <v>0.375</v>
      </c>
      <c r="X20" s="49">
        <f t="shared" si="5"/>
        <v>189</v>
      </c>
      <c r="Y20" s="49">
        <f t="shared" si="5"/>
        <v>7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Origine!H211</f>
        <v>96</v>
      </c>
      <c r="F21" s="21">
        <f>Origine!I211</f>
        <v>4</v>
      </c>
      <c r="G21" s="25">
        <f t="shared" si="0"/>
        <v>100</v>
      </c>
      <c r="H21" s="17"/>
      <c r="I21" s="26"/>
      <c r="J21" s="16"/>
      <c r="K21" s="81" t="s">
        <v>14</v>
      </c>
      <c r="L21" s="82"/>
      <c r="M21" s="21">
        <f>Origine!H667</f>
        <v>175</v>
      </c>
      <c r="N21" s="21">
        <f>Origine!I667</f>
        <v>4</v>
      </c>
      <c r="O21" s="25">
        <f t="shared" si="1"/>
        <v>179</v>
      </c>
      <c r="Q21" s="9"/>
      <c r="R21" s="49">
        <f t="shared" si="2"/>
        <v>100</v>
      </c>
      <c r="S21" s="44">
        <v>0.41666666666666702</v>
      </c>
      <c r="T21" s="49">
        <f t="shared" si="3"/>
        <v>96</v>
      </c>
      <c r="U21" s="49">
        <f t="shared" si="3"/>
        <v>4</v>
      </c>
      <c r="V21" s="49">
        <f t="shared" si="4"/>
        <v>179</v>
      </c>
      <c r="W21" s="44">
        <v>0.41666666666666702</v>
      </c>
      <c r="X21" s="49">
        <f t="shared" si="5"/>
        <v>175</v>
      </c>
      <c r="Y21" s="49">
        <f t="shared" si="5"/>
        <v>4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Origine!H212</f>
        <v>167</v>
      </c>
      <c r="F22" s="21">
        <f>Origine!I212</f>
        <v>35</v>
      </c>
      <c r="G22" s="25">
        <f t="shared" si="0"/>
        <v>202</v>
      </c>
      <c r="H22" s="17"/>
      <c r="I22" s="26"/>
      <c r="J22" s="16"/>
      <c r="K22" s="81" t="s">
        <v>15</v>
      </c>
      <c r="L22" s="82"/>
      <c r="M22" s="21">
        <f>Origine!H668</f>
        <v>189</v>
      </c>
      <c r="N22" s="21">
        <f>Origine!I668</f>
        <v>10</v>
      </c>
      <c r="O22" s="25">
        <f t="shared" si="1"/>
        <v>199</v>
      </c>
      <c r="Q22" s="9"/>
      <c r="R22" s="49">
        <f t="shared" si="2"/>
        <v>202</v>
      </c>
      <c r="S22" s="44">
        <v>0.45833333333333298</v>
      </c>
      <c r="T22" s="49">
        <f t="shared" si="3"/>
        <v>167</v>
      </c>
      <c r="U22" s="49">
        <f t="shared" si="3"/>
        <v>35</v>
      </c>
      <c r="V22" s="49">
        <f t="shared" si="4"/>
        <v>199</v>
      </c>
      <c r="W22" s="44">
        <v>0.45833333333333298</v>
      </c>
      <c r="X22" s="49">
        <f t="shared" si="5"/>
        <v>189</v>
      </c>
      <c r="Y22" s="49">
        <f t="shared" si="5"/>
        <v>10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25.8" thickBot="1" x14ac:dyDescent="0.3">
      <c r="A23" s="12"/>
      <c r="C23" s="81" t="s">
        <v>16</v>
      </c>
      <c r="D23" s="82"/>
      <c r="E23" s="21">
        <f>Origine!H213</f>
        <v>145</v>
      </c>
      <c r="F23" s="21">
        <f>Origine!I213</f>
        <v>18</v>
      </c>
      <c r="G23" s="25">
        <f t="shared" si="0"/>
        <v>163</v>
      </c>
      <c r="H23" s="17"/>
      <c r="I23" s="26"/>
      <c r="J23" s="16"/>
      <c r="K23" s="81" t="s">
        <v>16</v>
      </c>
      <c r="L23" s="82"/>
      <c r="M23" s="21">
        <f>Origine!H669</f>
        <v>247</v>
      </c>
      <c r="N23" s="21">
        <f>Origine!I669</f>
        <v>16</v>
      </c>
      <c r="O23" s="25">
        <f t="shared" si="1"/>
        <v>263</v>
      </c>
      <c r="Q23" s="9"/>
      <c r="R23" s="49">
        <f t="shared" si="2"/>
        <v>163</v>
      </c>
      <c r="S23" s="44">
        <v>0.5</v>
      </c>
      <c r="T23" s="49">
        <f t="shared" si="3"/>
        <v>145</v>
      </c>
      <c r="U23" s="49">
        <f t="shared" si="3"/>
        <v>18</v>
      </c>
      <c r="V23" s="49">
        <f t="shared" si="4"/>
        <v>263</v>
      </c>
      <c r="W23" s="44">
        <v>0.5</v>
      </c>
      <c r="X23" s="49">
        <f t="shared" si="5"/>
        <v>247</v>
      </c>
      <c r="Y23" s="49">
        <f t="shared" si="5"/>
        <v>16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Origine!H214</f>
        <v>82</v>
      </c>
      <c r="F24" s="21">
        <f>Origine!I214</f>
        <v>12</v>
      </c>
      <c r="G24" s="25">
        <f t="shared" si="0"/>
        <v>94</v>
      </c>
      <c r="H24" s="17"/>
      <c r="I24" s="26"/>
      <c r="J24" s="16"/>
      <c r="K24" s="81" t="s">
        <v>17</v>
      </c>
      <c r="L24" s="82"/>
      <c r="M24" s="21">
        <f>Origine!H670</f>
        <v>131</v>
      </c>
      <c r="N24" s="21">
        <f>Origine!I670</f>
        <v>11</v>
      </c>
      <c r="O24" s="25">
        <f t="shared" si="1"/>
        <v>142</v>
      </c>
      <c r="Q24" s="9"/>
      <c r="R24" s="49">
        <f t="shared" si="2"/>
        <v>94</v>
      </c>
      <c r="S24" s="44">
        <v>0.54166666666666696</v>
      </c>
      <c r="T24" s="49">
        <f t="shared" si="3"/>
        <v>82</v>
      </c>
      <c r="U24" s="49">
        <f t="shared" si="3"/>
        <v>12</v>
      </c>
      <c r="V24" s="49">
        <f t="shared" si="4"/>
        <v>142</v>
      </c>
      <c r="W24" s="44">
        <v>0.54166666666666696</v>
      </c>
      <c r="X24" s="49">
        <f t="shared" si="5"/>
        <v>131</v>
      </c>
      <c r="Y24" s="49">
        <f t="shared" si="5"/>
        <v>11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Origine!H215</f>
        <v>94</v>
      </c>
      <c r="F25" s="21">
        <f>Origine!I215</f>
        <v>8</v>
      </c>
      <c r="G25" s="25">
        <f t="shared" si="0"/>
        <v>102</v>
      </c>
      <c r="H25" s="17"/>
      <c r="I25" s="26"/>
      <c r="J25" s="16"/>
      <c r="K25" s="81" t="s">
        <v>18</v>
      </c>
      <c r="L25" s="82"/>
      <c r="M25" s="21">
        <f>Origine!H671</f>
        <v>174</v>
      </c>
      <c r="N25" s="21">
        <f>Origine!I671</f>
        <v>7</v>
      </c>
      <c r="O25" s="25">
        <f t="shared" si="1"/>
        <v>181</v>
      </c>
      <c r="Q25" s="9"/>
      <c r="R25" s="49">
        <f t="shared" si="2"/>
        <v>102</v>
      </c>
      <c r="S25" s="44">
        <v>0.58333333333333304</v>
      </c>
      <c r="T25" s="49">
        <f t="shared" si="3"/>
        <v>94</v>
      </c>
      <c r="U25" s="49">
        <f t="shared" si="3"/>
        <v>8</v>
      </c>
      <c r="V25" s="49">
        <f t="shared" si="4"/>
        <v>181</v>
      </c>
      <c r="W25" s="44">
        <v>0.58333333333333304</v>
      </c>
      <c r="X25" s="49">
        <f t="shared" si="5"/>
        <v>174</v>
      </c>
      <c r="Y25" s="49">
        <f t="shared" si="5"/>
        <v>7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Origine!H216</f>
        <v>64</v>
      </c>
      <c r="F26" s="21">
        <f>Origine!I216</f>
        <v>8</v>
      </c>
      <c r="G26" s="25">
        <f t="shared" si="0"/>
        <v>72</v>
      </c>
      <c r="H26" s="17"/>
      <c r="I26" s="26"/>
      <c r="J26" s="16"/>
      <c r="K26" s="81" t="s">
        <v>19</v>
      </c>
      <c r="L26" s="82"/>
      <c r="M26" s="21">
        <f>Origine!H672</f>
        <v>58</v>
      </c>
      <c r="N26" s="21">
        <f>Origine!I672</f>
        <v>7</v>
      </c>
      <c r="O26" s="25">
        <f t="shared" si="1"/>
        <v>65</v>
      </c>
      <c r="Q26" s="9"/>
      <c r="R26" s="49">
        <f t="shared" si="2"/>
        <v>72</v>
      </c>
      <c r="S26" s="44">
        <v>0.625</v>
      </c>
      <c r="T26" s="49">
        <f t="shared" si="3"/>
        <v>64</v>
      </c>
      <c r="U26" s="49">
        <f t="shared" si="3"/>
        <v>8</v>
      </c>
      <c r="V26" s="49">
        <f t="shared" si="4"/>
        <v>65</v>
      </c>
      <c r="W26" s="44">
        <v>0.625</v>
      </c>
      <c r="X26" s="49">
        <f t="shared" si="5"/>
        <v>58</v>
      </c>
      <c r="Y26" s="49">
        <f t="shared" si="5"/>
        <v>7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Origine!H217</f>
        <v>63</v>
      </c>
      <c r="F27" s="21">
        <f>Origine!I217</f>
        <v>5</v>
      </c>
      <c r="G27" s="25">
        <f t="shared" si="0"/>
        <v>68</v>
      </c>
      <c r="H27" s="17"/>
      <c r="I27" s="26"/>
      <c r="J27" s="16"/>
      <c r="K27" s="81" t="s">
        <v>20</v>
      </c>
      <c r="L27" s="82"/>
      <c r="M27" s="21">
        <f>Origine!H673</f>
        <v>59</v>
      </c>
      <c r="N27" s="21">
        <f>Origine!I673</f>
        <v>7</v>
      </c>
      <c r="O27" s="25">
        <f t="shared" si="1"/>
        <v>66</v>
      </c>
      <c r="Q27" s="9"/>
      <c r="R27" s="49">
        <f t="shared" si="2"/>
        <v>68</v>
      </c>
      <c r="S27" s="44">
        <v>0.66666666666666696</v>
      </c>
      <c r="T27" s="49">
        <f t="shared" si="3"/>
        <v>63</v>
      </c>
      <c r="U27" s="49">
        <f t="shared" si="3"/>
        <v>5</v>
      </c>
      <c r="V27" s="49">
        <f t="shared" si="4"/>
        <v>66</v>
      </c>
      <c r="W27" s="44">
        <v>0.66666666666666696</v>
      </c>
      <c r="X27" s="49">
        <f t="shared" si="5"/>
        <v>59</v>
      </c>
      <c r="Y27" s="49">
        <f t="shared" si="5"/>
        <v>7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Origine!H218</f>
        <v>73</v>
      </c>
      <c r="F28" s="21">
        <f>Origine!I218</f>
        <v>3</v>
      </c>
      <c r="G28" s="25">
        <f t="shared" si="0"/>
        <v>76</v>
      </c>
      <c r="H28" s="17"/>
      <c r="I28" s="26"/>
      <c r="J28" s="16"/>
      <c r="K28" s="81" t="s">
        <v>21</v>
      </c>
      <c r="L28" s="82"/>
      <c r="M28" s="21">
        <f>Origine!H674</f>
        <v>189</v>
      </c>
      <c r="N28" s="21">
        <f>Origine!I674</f>
        <v>8</v>
      </c>
      <c r="O28" s="25">
        <f t="shared" si="1"/>
        <v>197</v>
      </c>
      <c r="Q28" s="9"/>
      <c r="R28" s="49">
        <f t="shared" si="2"/>
        <v>76</v>
      </c>
      <c r="S28" s="44">
        <v>0.70833333333333304</v>
      </c>
      <c r="T28" s="49">
        <f t="shared" si="3"/>
        <v>73</v>
      </c>
      <c r="U28" s="49">
        <f t="shared" si="3"/>
        <v>3</v>
      </c>
      <c r="V28" s="49">
        <f t="shared" si="4"/>
        <v>197</v>
      </c>
      <c r="W28" s="44">
        <v>0.70833333333333304</v>
      </c>
      <c r="X28" s="49">
        <f t="shared" si="5"/>
        <v>189</v>
      </c>
      <c r="Y28" s="49">
        <f t="shared" si="5"/>
        <v>8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Origine!H219</f>
        <v>67</v>
      </c>
      <c r="F29" s="21">
        <f>Origine!I219</f>
        <v>21</v>
      </c>
      <c r="G29" s="25">
        <f t="shared" si="0"/>
        <v>88</v>
      </c>
      <c r="H29" s="17"/>
      <c r="I29" s="26"/>
      <c r="J29" s="16"/>
      <c r="K29" s="81" t="s">
        <v>22</v>
      </c>
      <c r="L29" s="82"/>
      <c r="M29" s="21">
        <f>Origine!H675</f>
        <v>44</v>
      </c>
      <c r="N29" s="21">
        <f>Origine!I675</f>
        <v>12</v>
      </c>
      <c r="O29" s="25">
        <f t="shared" si="1"/>
        <v>56</v>
      </c>
      <c r="Q29" s="9"/>
      <c r="R29" s="49">
        <f t="shared" si="2"/>
        <v>88</v>
      </c>
      <c r="S29" s="44">
        <v>0.75</v>
      </c>
      <c r="T29" s="49">
        <f t="shared" si="3"/>
        <v>67</v>
      </c>
      <c r="U29" s="49">
        <f t="shared" si="3"/>
        <v>21</v>
      </c>
      <c r="V29" s="49">
        <f t="shared" si="4"/>
        <v>56</v>
      </c>
      <c r="W29" s="44">
        <v>0.75</v>
      </c>
      <c r="X29" s="49">
        <f t="shared" si="5"/>
        <v>44</v>
      </c>
      <c r="Y29" s="49">
        <f t="shared" si="5"/>
        <v>12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Origine!H220</f>
        <v>42</v>
      </c>
      <c r="F30" s="21">
        <f>Origine!I220</f>
        <v>18</v>
      </c>
      <c r="G30" s="25">
        <f t="shared" si="0"/>
        <v>60</v>
      </c>
      <c r="H30" s="17"/>
      <c r="I30" s="103"/>
      <c r="J30" s="16"/>
      <c r="K30" s="81" t="s">
        <v>23</v>
      </c>
      <c r="L30" s="82"/>
      <c r="M30" s="21">
        <f>Origine!H676</f>
        <v>73</v>
      </c>
      <c r="N30" s="21">
        <f>Origine!I676</f>
        <v>5</v>
      </c>
      <c r="O30" s="25">
        <f t="shared" si="1"/>
        <v>78</v>
      </c>
      <c r="Q30" s="9"/>
      <c r="R30" s="49">
        <f t="shared" si="2"/>
        <v>60</v>
      </c>
      <c r="S30" s="44">
        <v>0.79166666666666696</v>
      </c>
      <c r="T30" s="49">
        <f t="shared" si="3"/>
        <v>42</v>
      </c>
      <c r="U30" s="49">
        <f t="shared" si="3"/>
        <v>18</v>
      </c>
      <c r="V30" s="49">
        <f t="shared" si="4"/>
        <v>78</v>
      </c>
      <c r="W30" s="44">
        <v>0.79166666666666696</v>
      </c>
      <c r="X30" s="49">
        <f t="shared" si="5"/>
        <v>73</v>
      </c>
      <c r="Y30" s="49">
        <f t="shared" si="5"/>
        <v>5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Origine!H221</f>
        <v>19</v>
      </c>
      <c r="F31" s="21">
        <f>Origine!I221</f>
        <v>3</v>
      </c>
      <c r="G31" s="25">
        <f t="shared" si="0"/>
        <v>22</v>
      </c>
      <c r="H31" s="17"/>
      <c r="I31" s="103"/>
      <c r="J31" s="16"/>
      <c r="K31" s="81" t="s">
        <v>24</v>
      </c>
      <c r="L31" s="82"/>
      <c r="M31" s="21">
        <f>Origine!H677</f>
        <v>58</v>
      </c>
      <c r="N31" s="21">
        <f>Origine!I677</f>
        <v>3</v>
      </c>
      <c r="O31" s="25">
        <f t="shared" si="1"/>
        <v>61</v>
      </c>
      <c r="Q31" s="9"/>
      <c r="R31" s="49">
        <f t="shared" si="2"/>
        <v>22</v>
      </c>
      <c r="S31" s="44">
        <v>0.83333333333333304</v>
      </c>
      <c r="T31" s="49">
        <f t="shared" si="3"/>
        <v>19</v>
      </c>
      <c r="U31" s="49">
        <f t="shared" si="3"/>
        <v>3</v>
      </c>
      <c r="V31" s="49">
        <f t="shared" si="4"/>
        <v>61</v>
      </c>
      <c r="W31" s="44">
        <v>0.83333333333333304</v>
      </c>
      <c r="X31" s="49">
        <f t="shared" si="5"/>
        <v>58</v>
      </c>
      <c r="Y31" s="49">
        <f t="shared" si="5"/>
        <v>3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Origine!H222</f>
        <v>7</v>
      </c>
      <c r="F32" s="21">
        <f>Origine!I222</f>
        <v>3</v>
      </c>
      <c r="G32" s="25">
        <f t="shared" si="0"/>
        <v>10</v>
      </c>
      <c r="H32" s="17"/>
      <c r="I32" s="103"/>
      <c r="J32" s="16"/>
      <c r="K32" s="81" t="s">
        <v>25</v>
      </c>
      <c r="L32" s="82"/>
      <c r="M32" s="21">
        <f>Origine!H678</f>
        <v>0</v>
      </c>
      <c r="N32" s="21">
        <f>Origine!I678</f>
        <v>1</v>
      </c>
      <c r="O32" s="25">
        <f t="shared" si="1"/>
        <v>1</v>
      </c>
      <c r="Q32" s="9"/>
      <c r="R32" s="49">
        <f t="shared" si="2"/>
        <v>10</v>
      </c>
      <c r="S32" s="44">
        <v>0.875</v>
      </c>
      <c r="T32" s="49">
        <f t="shared" si="3"/>
        <v>7</v>
      </c>
      <c r="U32" s="49">
        <f t="shared" si="3"/>
        <v>3</v>
      </c>
      <c r="V32" s="49">
        <f t="shared" si="4"/>
        <v>1</v>
      </c>
      <c r="W32" s="44">
        <v>0.875</v>
      </c>
      <c r="X32" s="49">
        <f t="shared" si="5"/>
        <v>0</v>
      </c>
      <c r="Y32" s="49">
        <f t="shared" si="5"/>
        <v>1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Origine!H223</f>
        <v>5</v>
      </c>
      <c r="F33" s="21">
        <f>Origine!I223</f>
        <v>2</v>
      </c>
      <c r="G33" s="25">
        <f t="shared" si="0"/>
        <v>7</v>
      </c>
      <c r="H33" s="17"/>
      <c r="I33" s="103"/>
      <c r="J33" s="16"/>
      <c r="K33" s="81" t="s">
        <v>26</v>
      </c>
      <c r="L33" s="82"/>
      <c r="M33" s="21">
        <f>Origine!H679</f>
        <v>0</v>
      </c>
      <c r="N33" s="21">
        <f>Origine!I679</f>
        <v>3</v>
      </c>
      <c r="O33" s="25">
        <f t="shared" si="1"/>
        <v>3</v>
      </c>
      <c r="Q33" s="9"/>
      <c r="R33" s="49">
        <f t="shared" si="2"/>
        <v>7</v>
      </c>
      <c r="S33" s="44">
        <v>0.91666666666666696</v>
      </c>
      <c r="T33" s="49">
        <f t="shared" si="3"/>
        <v>5</v>
      </c>
      <c r="U33" s="49">
        <f t="shared" si="3"/>
        <v>2</v>
      </c>
      <c r="V33" s="49">
        <f t="shared" si="4"/>
        <v>3</v>
      </c>
      <c r="W33" s="44">
        <v>0.91666666666666696</v>
      </c>
      <c r="X33" s="49">
        <f t="shared" si="5"/>
        <v>0</v>
      </c>
      <c r="Y33" s="49">
        <f t="shared" si="5"/>
        <v>3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Origine!H224</f>
        <v>5</v>
      </c>
      <c r="F34" s="21">
        <f>Origine!I224</f>
        <v>0</v>
      </c>
      <c r="G34" s="25">
        <f t="shared" si="0"/>
        <v>5</v>
      </c>
      <c r="H34" s="17"/>
      <c r="I34" s="103"/>
      <c r="J34" s="16"/>
      <c r="K34" s="81" t="s">
        <v>27</v>
      </c>
      <c r="L34" s="82"/>
      <c r="M34" s="21">
        <f>Origine!H680</f>
        <v>15</v>
      </c>
      <c r="N34" s="21">
        <f>Origine!I680</f>
        <v>1</v>
      </c>
      <c r="O34" s="25">
        <f t="shared" si="1"/>
        <v>16</v>
      </c>
      <c r="Q34" s="9"/>
      <c r="R34" s="49">
        <f t="shared" si="2"/>
        <v>5</v>
      </c>
      <c r="S34" s="44">
        <v>0.95833333333333304</v>
      </c>
      <c r="T34" s="49">
        <f t="shared" si="3"/>
        <v>5</v>
      </c>
      <c r="U34" s="49">
        <f t="shared" si="3"/>
        <v>0</v>
      </c>
      <c r="V34" s="49">
        <f t="shared" si="4"/>
        <v>16</v>
      </c>
      <c r="W34" s="44">
        <v>0.95833333333333304</v>
      </c>
      <c r="X34" s="49">
        <f t="shared" si="5"/>
        <v>15</v>
      </c>
      <c r="Y34" s="49">
        <f t="shared" si="5"/>
        <v>1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1312</v>
      </c>
      <c r="F35" s="105">
        <f t="shared" ref="F35:G35" si="6">SUM(F11:F34)</f>
        <v>153</v>
      </c>
      <c r="G35" s="111">
        <f t="shared" si="6"/>
        <v>1465</v>
      </c>
      <c r="H35" s="16"/>
      <c r="I35" s="110"/>
      <c r="J35" s="17"/>
      <c r="K35" s="73" t="s">
        <v>44</v>
      </c>
      <c r="L35" s="74"/>
      <c r="M35" s="105">
        <f t="shared" ref="M35:O35" si="7">SUM(M11:M34)</f>
        <v>2096</v>
      </c>
      <c r="N35" s="105">
        <f t="shared" si="7"/>
        <v>118</v>
      </c>
      <c r="O35" s="111">
        <f t="shared" si="7"/>
        <v>2214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1143</v>
      </c>
      <c r="F40" s="118">
        <f>SUM(F18:F29)</f>
        <v>125</v>
      </c>
      <c r="G40" s="120">
        <f>SUM(E40:F41)</f>
        <v>1268</v>
      </c>
      <c r="H40" s="16"/>
      <c r="I40" s="129"/>
      <c r="J40" s="17"/>
      <c r="K40" s="114" t="s">
        <v>45</v>
      </c>
      <c r="L40" s="115"/>
      <c r="M40" s="118">
        <f>SUM(M18:M29)</f>
        <v>1877</v>
      </c>
      <c r="N40" s="118">
        <f>SUM(N18:N29)</f>
        <v>100</v>
      </c>
      <c r="O40" s="120">
        <f>SUM(M40:N41)</f>
        <v>1977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169</v>
      </c>
      <c r="F42" s="127">
        <f>SUM(F11:F17,F30:F34)</f>
        <v>28</v>
      </c>
      <c r="G42" s="130">
        <f>SUM(E42:F43)</f>
        <v>197</v>
      </c>
      <c r="H42" s="16"/>
      <c r="I42" s="133"/>
      <c r="J42" s="17"/>
      <c r="K42" s="116" t="s">
        <v>46</v>
      </c>
      <c r="L42" s="117"/>
      <c r="M42" s="125">
        <f>SUM(M11:M17,M30:M34)</f>
        <v>219</v>
      </c>
      <c r="N42" s="127">
        <f>SUM(N11:N17,N30:N34)</f>
        <v>18</v>
      </c>
      <c r="O42" s="132">
        <f>SUM(M42:N43)</f>
        <v>237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1312</v>
      </c>
      <c r="F44" s="134">
        <f>SUM(F40:F43)</f>
        <v>153</v>
      </c>
      <c r="G44" s="136">
        <f>SUM(E44:F45)</f>
        <v>1465</v>
      </c>
      <c r="H44" s="16"/>
      <c r="I44" s="110"/>
      <c r="J44" s="17"/>
      <c r="K44" s="73" t="s">
        <v>44</v>
      </c>
      <c r="L44" s="108"/>
      <c r="M44" s="134">
        <f>SUM(M40:M43)</f>
        <v>2096</v>
      </c>
      <c r="N44" s="134">
        <f>SUM(N40:N43)</f>
        <v>118</v>
      </c>
      <c r="O44" s="136">
        <f>SUM(M44:N45)</f>
        <v>2214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100.8" x14ac:dyDescent="0.5">
      <c r="C51" s="138" t="str">
        <f>CONCATENATE((AE10),".00"," - ",(AF10),".00")</f>
        <v>11.00 - 12.00</v>
      </c>
      <c r="D51" s="139"/>
      <c r="E51" s="30">
        <f>AB11</f>
        <v>167</v>
      </c>
      <c r="F51" s="31">
        <f>AC11</f>
        <v>35</v>
      </c>
      <c r="G51" s="32">
        <f>SUM(E51:F51)</f>
        <v>202</v>
      </c>
      <c r="H51" s="28"/>
      <c r="I51" s="27"/>
      <c r="J51" s="27"/>
      <c r="K51" s="138" t="str">
        <f>CONCATENATE((AK10),".00"," - ",(AL10),".00")</f>
        <v>12.00 - 13.00</v>
      </c>
      <c r="L51" s="139"/>
      <c r="M51" s="30">
        <f>AH11</f>
        <v>247</v>
      </c>
      <c r="N51" s="31">
        <f>AI11</f>
        <v>16</v>
      </c>
      <c r="O51" s="32">
        <f>SUM(M51:N51)</f>
        <v>263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14.00 - 15.00</v>
      </c>
      <c r="D52" s="141"/>
      <c r="E52" s="33">
        <f>AB14</f>
        <v>94</v>
      </c>
      <c r="F52" s="34">
        <f>AC14</f>
        <v>8</v>
      </c>
      <c r="G52" s="35">
        <f>SUM(E52:F52)</f>
        <v>102</v>
      </c>
      <c r="H52" s="28"/>
      <c r="I52" s="27"/>
      <c r="J52" s="27"/>
      <c r="K52" s="140" t="str">
        <f>CONCATENATE((AK13),".00"," - ",(AL13),".00")</f>
        <v>17.00 - 18.00</v>
      </c>
      <c r="L52" s="141"/>
      <c r="M52" s="33">
        <f>AH14</f>
        <v>189</v>
      </c>
      <c r="N52" s="34">
        <f>AI14</f>
        <v>8</v>
      </c>
      <c r="O52" s="35">
        <f>SUM(M52:N52)</f>
        <v>197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K23" zoomScale="25" zoomScaleNormal="25" workbookViewId="0">
      <selection activeCell="K8" sqref="K8"/>
    </sheetView>
  </sheetViews>
  <sheetFormatPr defaultRowHeight="13.2" x14ac:dyDescent="0.25"/>
  <cols>
    <col min="12" max="12" width="44.664062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+Origine!B225</f>
        <v>45702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141</v>
      </c>
      <c r="AC10" s="44">
        <f>VLOOKUP(AB10,R11:S23,2,FALSE)</f>
        <v>0.33333333333333298</v>
      </c>
      <c r="AD10" s="44">
        <f>AC10+S12</f>
        <v>0.37499999999999967</v>
      </c>
      <c r="AE10" s="45">
        <f>HOUR(AC10)</f>
        <v>8</v>
      </c>
      <c r="AF10" s="45">
        <f>HOUR(AD10)</f>
        <v>9</v>
      </c>
      <c r="AG10" s="45" t="s">
        <v>28</v>
      </c>
      <c r="AH10" s="45">
        <f>MAX(V11:V23)</f>
        <v>196</v>
      </c>
      <c r="AI10" s="44">
        <f>VLOOKUP(AH10,V11:W23,2,FALSE)</f>
        <v>0.41666666666666702</v>
      </c>
      <c r="AJ10" s="44">
        <f>AI10+W12</f>
        <v>0.4583333333333337</v>
      </c>
      <c r="AK10" s="45">
        <f>HOUR(AI10)</f>
        <v>10</v>
      </c>
      <c r="AL10" s="45">
        <f>HOUR(AJ10)</f>
        <v>11</v>
      </c>
    </row>
    <row r="11" spans="1:38" ht="25.8" thickBot="1" x14ac:dyDescent="0.3">
      <c r="A11" s="98"/>
      <c r="C11" s="100" t="s">
        <v>4</v>
      </c>
      <c r="D11" s="101"/>
      <c r="E11" s="21">
        <f>Origine!H225</f>
        <v>1</v>
      </c>
      <c r="F11" s="21">
        <f>Origine!I225</f>
        <v>0</v>
      </c>
      <c r="G11" s="22">
        <f>SUM(E11:F11)</f>
        <v>1</v>
      </c>
      <c r="H11" s="17"/>
      <c r="I11" s="102"/>
      <c r="J11" s="16"/>
      <c r="K11" s="100" t="s">
        <v>4</v>
      </c>
      <c r="L11" s="101"/>
      <c r="M11" s="21">
        <f>Origine!H681</f>
        <v>0</v>
      </c>
      <c r="N11" s="21">
        <f>Origine!I681</f>
        <v>0</v>
      </c>
      <c r="O11" s="22">
        <f>SUM(M11:N11)</f>
        <v>0</v>
      </c>
      <c r="Q11" s="9"/>
      <c r="R11" s="49">
        <f>G11</f>
        <v>1</v>
      </c>
      <c r="S11" s="44">
        <v>0</v>
      </c>
      <c r="T11" s="49">
        <f>E11</f>
        <v>1</v>
      </c>
      <c r="U11" s="49">
        <f>F11</f>
        <v>0</v>
      </c>
      <c r="V11" s="49">
        <f>O11</f>
        <v>0</v>
      </c>
      <c r="W11" s="44">
        <v>0</v>
      </c>
      <c r="X11" s="49">
        <f>M11</f>
        <v>0</v>
      </c>
      <c r="Y11" s="49">
        <f>N11</f>
        <v>0</v>
      </c>
      <c r="Z11" s="6"/>
      <c r="AA11" s="45" t="s">
        <v>29</v>
      </c>
      <c r="AB11" s="45">
        <f>VLOOKUP($AC$10,$S$11:$U$34,2,FALSE)</f>
        <v>132</v>
      </c>
      <c r="AC11" s="45">
        <f>VLOOKUP($AC$10,$S$11:$U$34,3,FALSE)</f>
        <v>9</v>
      </c>
      <c r="AD11" s="45"/>
      <c r="AE11" s="45"/>
      <c r="AF11" s="45"/>
      <c r="AG11" s="45" t="s">
        <v>29</v>
      </c>
      <c r="AH11" s="45">
        <f>VLOOKUP($AI$10,$W$11:$Y$34,2,FALSE)</f>
        <v>189</v>
      </c>
      <c r="AI11" s="45">
        <f>VLOOKUP($AI$10,$W$11:$Y$34,3,FALSE)</f>
        <v>7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Origine!H226</f>
        <v>3</v>
      </c>
      <c r="F12" s="21">
        <f>Origine!I226</f>
        <v>0</v>
      </c>
      <c r="G12" s="25">
        <f t="shared" ref="G12:G34" si="0">SUM(E12:F12)</f>
        <v>3</v>
      </c>
      <c r="H12" s="17"/>
      <c r="I12" s="103"/>
      <c r="J12" s="16"/>
      <c r="K12" s="81" t="s">
        <v>5</v>
      </c>
      <c r="L12" s="82"/>
      <c r="M12" s="21">
        <f>Origine!H682</f>
        <v>0</v>
      </c>
      <c r="N12" s="21">
        <f>Origine!I682</f>
        <v>0</v>
      </c>
      <c r="O12" s="25">
        <f t="shared" ref="O12:O34" si="1">SUM(M12:N12)</f>
        <v>0</v>
      </c>
      <c r="Q12" s="9"/>
      <c r="R12" s="49">
        <f t="shared" ref="R12:R34" si="2">G12</f>
        <v>3</v>
      </c>
      <c r="S12" s="44">
        <v>4.1666666666666664E-2</v>
      </c>
      <c r="T12" s="49">
        <f t="shared" ref="T12:U34" si="3">E12</f>
        <v>3</v>
      </c>
      <c r="U12" s="49">
        <f t="shared" si="3"/>
        <v>0</v>
      </c>
      <c r="V12" s="49">
        <f t="shared" ref="V12:V34" si="4">O12</f>
        <v>0</v>
      </c>
      <c r="W12" s="44">
        <v>4.1666666666666664E-2</v>
      </c>
      <c r="X12" s="49">
        <f t="shared" ref="X12:Y34" si="5">M12</f>
        <v>0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Origine!H227</f>
        <v>2</v>
      </c>
      <c r="F13" s="21">
        <f>Origine!I227</f>
        <v>0</v>
      </c>
      <c r="G13" s="25">
        <f t="shared" si="0"/>
        <v>2</v>
      </c>
      <c r="H13" s="17"/>
      <c r="I13" s="103"/>
      <c r="J13" s="16"/>
      <c r="K13" s="81" t="s">
        <v>6</v>
      </c>
      <c r="L13" s="82"/>
      <c r="M13" s="21">
        <f>Origine!H683</f>
        <v>0</v>
      </c>
      <c r="N13" s="21">
        <f>Origine!I683</f>
        <v>0</v>
      </c>
      <c r="O13" s="25">
        <f t="shared" si="1"/>
        <v>0</v>
      </c>
      <c r="Q13" s="9"/>
      <c r="R13" s="49">
        <f t="shared" si="2"/>
        <v>2</v>
      </c>
      <c r="S13" s="44">
        <v>8.3333333333333329E-2</v>
      </c>
      <c r="T13" s="49">
        <f t="shared" si="3"/>
        <v>2</v>
      </c>
      <c r="U13" s="49">
        <f t="shared" si="3"/>
        <v>0</v>
      </c>
      <c r="V13" s="49">
        <f t="shared" si="4"/>
        <v>0</v>
      </c>
      <c r="W13" s="44">
        <v>8.3333333333333329E-2</v>
      </c>
      <c r="X13" s="49">
        <f t="shared" si="5"/>
        <v>0</v>
      </c>
      <c r="Y13" s="49">
        <f t="shared" si="5"/>
        <v>0</v>
      </c>
      <c r="Z13" s="6"/>
      <c r="AA13" s="45" t="s">
        <v>30</v>
      </c>
      <c r="AB13" s="45">
        <f>MAX(R24:R34)</f>
        <v>75</v>
      </c>
      <c r="AC13" s="44">
        <f>VLOOKUP(AB13,R24:S34,2,FALSE)</f>
        <v>0.54166666666666696</v>
      </c>
      <c r="AD13" s="44">
        <f>AC13+S12</f>
        <v>0.58333333333333359</v>
      </c>
      <c r="AE13" s="45">
        <f>HOUR(AC13)</f>
        <v>13</v>
      </c>
      <c r="AF13" s="45">
        <f>HOUR(AD13)</f>
        <v>14</v>
      </c>
      <c r="AG13" s="45" t="s">
        <v>30</v>
      </c>
      <c r="AH13" s="45">
        <f>MAX(V24:V34)</f>
        <v>93</v>
      </c>
      <c r="AI13" s="44">
        <f>VLOOKUP(AH13,V24:W34,2,FALSE)</f>
        <v>0.58333333333333304</v>
      </c>
      <c r="AJ13" s="44">
        <f>AI13+W12</f>
        <v>0.62499999999999967</v>
      </c>
      <c r="AK13" s="45">
        <f>HOUR(AI13)</f>
        <v>14</v>
      </c>
      <c r="AL13" s="45">
        <f>HOUR(AJ13)</f>
        <v>15</v>
      </c>
    </row>
    <row r="14" spans="1:38" ht="25.8" thickBot="1" x14ac:dyDescent="0.3">
      <c r="A14" s="99"/>
      <c r="C14" s="81" t="s">
        <v>7</v>
      </c>
      <c r="D14" s="82"/>
      <c r="E14" s="21">
        <f>Origine!H228</f>
        <v>2</v>
      </c>
      <c r="F14" s="21">
        <f>Origine!I228</f>
        <v>0</v>
      </c>
      <c r="G14" s="25">
        <f t="shared" si="0"/>
        <v>2</v>
      </c>
      <c r="H14" s="17"/>
      <c r="I14" s="103"/>
      <c r="J14" s="16"/>
      <c r="K14" s="81" t="s">
        <v>7</v>
      </c>
      <c r="L14" s="82"/>
      <c r="M14" s="21">
        <f>Origine!H684</f>
        <v>0</v>
      </c>
      <c r="N14" s="21">
        <f>Origine!I684</f>
        <v>0</v>
      </c>
      <c r="O14" s="25">
        <f t="shared" si="1"/>
        <v>0</v>
      </c>
      <c r="Q14" s="9"/>
      <c r="R14" s="49">
        <f t="shared" si="2"/>
        <v>2</v>
      </c>
      <c r="S14" s="44">
        <v>0.125</v>
      </c>
      <c r="T14" s="49">
        <f t="shared" si="3"/>
        <v>2</v>
      </c>
      <c r="U14" s="49">
        <f t="shared" si="3"/>
        <v>0</v>
      </c>
      <c r="V14" s="49">
        <f t="shared" si="4"/>
        <v>0</v>
      </c>
      <c r="W14" s="44">
        <v>0.125</v>
      </c>
      <c r="X14" s="49">
        <f t="shared" si="5"/>
        <v>0</v>
      </c>
      <c r="Y14" s="49">
        <f t="shared" si="5"/>
        <v>0</v>
      </c>
      <c r="Z14" s="6"/>
      <c r="AA14" s="45" t="s">
        <v>29</v>
      </c>
      <c r="AB14" s="45">
        <f>VLOOKUP($AC$13,$S$11:$U$34,2,FALSE)</f>
        <v>67</v>
      </c>
      <c r="AC14" s="45">
        <f>VLOOKUP($AC$13,$S$11:$U$34,3,FALSE)</f>
        <v>8</v>
      </c>
      <c r="AD14" s="45"/>
      <c r="AE14" s="45"/>
      <c r="AF14" s="45"/>
      <c r="AG14" s="45" t="s">
        <v>29</v>
      </c>
      <c r="AH14" s="45">
        <f>VLOOKUP($AI$13,$W$11:$Y$34,2,FALSE)</f>
        <v>88</v>
      </c>
      <c r="AI14" s="45">
        <f>VLOOKUP($AI$13,$W$11:$Y$34,3,FALSE)</f>
        <v>5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Origine!H229</f>
        <v>1</v>
      </c>
      <c r="F15" s="21">
        <f>Origine!I229</f>
        <v>0</v>
      </c>
      <c r="G15" s="25">
        <f t="shared" si="0"/>
        <v>1</v>
      </c>
      <c r="H15" s="17"/>
      <c r="I15" s="103"/>
      <c r="J15" s="16"/>
      <c r="K15" s="81" t="s">
        <v>8</v>
      </c>
      <c r="L15" s="82"/>
      <c r="M15" s="21">
        <f>Origine!H685</f>
        <v>0</v>
      </c>
      <c r="N15" s="21">
        <f>Origine!I685</f>
        <v>0</v>
      </c>
      <c r="O15" s="25">
        <f t="shared" si="1"/>
        <v>0</v>
      </c>
      <c r="Q15" s="9"/>
      <c r="R15" s="49">
        <f t="shared" si="2"/>
        <v>1</v>
      </c>
      <c r="S15" s="44">
        <v>0.16666666666666666</v>
      </c>
      <c r="T15" s="49">
        <f t="shared" si="3"/>
        <v>1</v>
      </c>
      <c r="U15" s="49">
        <f t="shared" si="3"/>
        <v>0</v>
      </c>
      <c r="V15" s="49">
        <f t="shared" si="4"/>
        <v>0</v>
      </c>
      <c r="W15" s="44">
        <v>0.16666666666666666</v>
      </c>
      <c r="X15" s="49">
        <f t="shared" si="5"/>
        <v>0</v>
      </c>
      <c r="Y15" s="49">
        <f t="shared" si="5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Origine!H230</f>
        <v>26</v>
      </c>
      <c r="F16" s="21">
        <f>Origine!I230</f>
        <v>1</v>
      </c>
      <c r="G16" s="25">
        <f t="shared" si="0"/>
        <v>27</v>
      </c>
      <c r="H16" s="17"/>
      <c r="I16" s="103"/>
      <c r="J16" s="16"/>
      <c r="K16" s="81" t="s">
        <v>9</v>
      </c>
      <c r="L16" s="82"/>
      <c r="M16" s="21">
        <f>Origine!H686</f>
        <v>0</v>
      </c>
      <c r="N16" s="21">
        <f>Origine!I686</f>
        <v>1</v>
      </c>
      <c r="O16" s="25">
        <f t="shared" si="1"/>
        <v>1</v>
      </c>
      <c r="Q16" s="9"/>
      <c r="R16" s="49">
        <f t="shared" si="2"/>
        <v>27</v>
      </c>
      <c r="S16" s="44">
        <v>0.20833333333333301</v>
      </c>
      <c r="T16" s="49">
        <f t="shared" si="3"/>
        <v>26</v>
      </c>
      <c r="U16" s="49">
        <f t="shared" si="3"/>
        <v>1</v>
      </c>
      <c r="V16" s="49">
        <f t="shared" si="4"/>
        <v>1</v>
      </c>
      <c r="W16" s="44">
        <v>0.20833333333333301</v>
      </c>
      <c r="X16" s="49">
        <f t="shared" si="5"/>
        <v>0</v>
      </c>
      <c r="Y16" s="49">
        <f t="shared" si="5"/>
        <v>1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Origine!H231</f>
        <v>37</v>
      </c>
      <c r="F17" s="21">
        <f>Origine!I231</f>
        <v>3</v>
      </c>
      <c r="G17" s="25">
        <f t="shared" si="0"/>
        <v>40</v>
      </c>
      <c r="H17" s="17"/>
      <c r="I17" s="103"/>
      <c r="J17" s="16"/>
      <c r="K17" s="81" t="s">
        <v>10</v>
      </c>
      <c r="L17" s="82"/>
      <c r="M17" s="21">
        <f>Origine!H687</f>
        <v>30</v>
      </c>
      <c r="N17" s="21">
        <f>Origine!I687</f>
        <v>4</v>
      </c>
      <c r="O17" s="25">
        <f t="shared" si="1"/>
        <v>34</v>
      </c>
      <c r="Q17" s="9"/>
      <c r="R17" s="49">
        <f t="shared" si="2"/>
        <v>40</v>
      </c>
      <c r="S17" s="44">
        <v>0.25</v>
      </c>
      <c r="T17" s="49">
        <f t="shared" si="3"/>
        <v>37</v>
      </c>
      <c r="U17" s="49">
        <f t="shared" si="3"/>
        <v>3</v>
      </c>
      <c r="V17" s="49">
        <f t="shared" si="4"/>
        <v>34</v>
      </c>
      <c r="W17" s="44">
        <v>0.25</v>
      </c>
      <c r="X17" s="49">
        <f t="shared" si="5"/>
        <v>30</v>
      </c>
      <c r="Y17" s="49">
        <f t="shared" si="5"/>
        <v>4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Origine!H232</f>
        <v>104</v>
      </c>
      <c r="F18" s="21">
        <f>Origine!I232</f>
        <v>4</v>
      </c>
      <c r="G18" s="25">
        <f t="shared" si="0"/>
        <v>108</v>
      </c>
      <c r="H18" s="17"/>
      <c r="I18" s="26"/>
      <c r="J18" s="16"/>
      <c r="K18" s="81" t="s">
        <v>11</v>
      </c>
      <c r="L18" s="82"/>
      <c r="M18" s="21">
        <f>Origine!H688</f>
        <v>131</v>
      </c>
      <c r="N18" s="21">
        <f>Origine!I688</f>
        <v>6</v>
      </c>
      <c r="O18" s="25">
        <f t="shared" si="1"/>
        <v>137</v>
      </c>
      <c r="Q18" s="9"/>
      <c r="R18" s="49">
        <f t="shared" si="2"/>
        <v>108</v>
      </c>
      <c r="S18" s="44">
        <v>0.29166666666666702</v>
      </c>
      <c r="T18" s="49">
        <f t="shared" si="3"/>
        <v>104</v>
      </c>
      <c r="U18" s="49">
        <f t="shared" si="3"/>
        <v>4</v>
      </c>
      <c r="V18" s="49">
        <f t="shared" si="4"/>
        <v>137</v>
      </c>
      <c r="W18" s="44">
        <v>0.29166666666666702</v>
      </c>
      <c r="X18" s="49">
        <f t="shared" si="5"/>
        <v>131</v>
      </c>
      <c r="Y18" s="49">
        <f t="shared" si="5"/>
        <v>6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Origine!H233</f>
        <v>132</v>
      </c>
      <c r="F19" s="21">
        <f>Origine!I233</f>
        <v>9</v>
      </c>
      <c r="G19" s="25">
        <f t="shared" si="0"/>
        <v>141</v>
      </c>
      <c r="H19" s="17"/>
      <c r="I19" s="26"/>
      <c r="J19" s="16"/>
      <c r="K19" s="81" t="s">
        <v>12</v>
      </c>
      <c r="L19" s="82"/>
      <c r="M19" s="21">
        <f>Origine!H689</f>
        <v>116</v>
      </c>
      <c r="N19" s="21">
        <f>Origine!I689</f>
        <v>8</v>
      </c>
      <c r="O19" s="25">
        <f t="shared" si="1"/>
        <v>124</v>
      </c>
      <c r="Q19" s="9"/>
      <c r="R19" s="49">
        <f t="shared" si="2"/>
        <v>141</v>
      </c>
      <c r="S19" s="44">
        <v>0.33333333333333298</v>
      </c>
      <c r="T19" s="49">
        <f t="shared" si="3"/>
        <v>132</v>
      </c>
      <c r="U19" s="49">
        <f t="shared" si="3"/>
        <v>9</v>
      </c>
      <c r="V19" s="49">
        <f t="shared" si="4"/>
        <v>124</v>
      </c>
      <c r="W19" s="44">
        <v>0.33333333333333298</v>
      </c>
      <c r="X19" s="49">
        <f t="shared" si="5"/>
        <v>116</v>
      </c>
      <c r="Y19" s="49">
        <f t="shared" si="5"/>
        <v>8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Origine!H234</f>
        <v>74</v>
      </c>
      <c r="F20" s="21">
        <f>Origine!I234</f>
        <v>7</v>
      </c>
      <c r="G20" s="25">
        <f t="shared" si="0"/>
        <v>81</v>
      </c>
      <c r="H20" s="17"/>
      <c r="I20" s="26"/>
      <c r="J20" s="16"/>
      <c r="K20" s="81" t="s">
        <v>13</v>
      </c>
      <c r="L20" s="82"/>
      <c r="M20" s="21">
        <f>Origine!H690</f>
        <v>87</v>
      </c>
      <c r="N20" s="21">
        <f>Origine!I690</f>
        <v>6</v>
      </c>
      <c r="O20" s="25">
        <f t="shared" si="1"/>
        <v>93</v>
      </c>
      <c r="Q20" s="9"/>
      <c r="R20" s="49">
        <f t="shared" si="2"/>
        <v>81</v>
      </c>
      <c r="S20" s="44">
        <v>0.375</v>
      </c>
      <c r="T20" s="49">
        <f t="shared" si="3"/>
        <v>74</v>
      </c>
      <c r="U20" s="49">
        <f t="shared" si="3"/>
        <v>7</v>
      </c>
      <c r="V20" s="49">
        <f t="shared" si="4"/>
        <v>93</v>
      </c>
      <c r="W20" s="44">
        <v>0.375</v>
      </c>
      <c r="X20" s="49">
        <f t="shared" si="5"/>
        <v>87</v>
      </c>
      <c r="Y20" s="49">
        <f t="shared" si="5"/>
        <v>6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Origine!H235</f>
        <v>85</v>
      </c>
      <c r="F21" s="21">
        <f>Origine!I235</f>
        <v>11</v>
      </c>
      <c r="G21" s="25">
        <f t="shared" si="0"/>
        <v>96</v>
      </c>
      <c r="H21" s="17"/>
      <c r="I21" s="26"/>
      <c r="J21" s="16"/>
      <c r="K21" s="81" t="s">
        <v>14</v>
      </c>
      <c r="L21" s="82"/>
      <c r="M21" s="21">
        <f>Origine!H691</f>
        <v>189</v>
      </c>
      <c r="N21" s="21">
        <f>Origine!I691</f>
        <v>7</v>
      </c>
      <c r="O21" s="25">
        <f t="shared" si="1"/>
        <v>196</v>
      </c>
      <c r="Q21" s="9"/>
      <c r="R21" s="49">
        <f t="shared" si="2"/>
        <v>96</v>
      </c>
      <c r="S21" s="44">
        <v>0.41666666666666702</v>
      </c>
      <c r="T21" s="49">
        <f t="shared" si="3"/>
        <v>85</v>
      </c>
      <c r="U21" s="49">
        <f t="shared" si="3"/>
        <v>11</v>
      </c>
      <c r="V21" s="49">
        <f t="shared" si="4"/>
        <v>196</v>
      </c>
      <c r="W21" s="44">
        <v>0.41666666666666702</v>
      </c>
      <c r="X21" s="49">
        <f t="shared" si="5"/>
        <v>189</v>
      </c>
      <c r="Y21" s="49">
        <f t="shared" si="5"/>
        <v>7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Origine!H236</f>
        <v>68</v>
      </c>
      <c r="F22" s="21">
        <f>Origine!I236</f>
        <v>9</v>
      </c>
      <c r="G22" s="25">
        <f t="shared" si="0"/>
        <v>77</v>
      </c>
      <c r="H22" s="17"/>
      <c r="I22" s="26"/>
      <c r="J22" s="16"/>
      <c r="K22" s="81" t="s">
        <v>15</v>
      </c>
      <c r="L22" s="82"/>
      <c r="M22" s="21">
        <f>Origine!H692</f>
        <v>88</v>
      </c>
      <c r="N22" s="21">
        <f>Origine!I692</f>
        <v>7</v>
      </c>
      <c r="O22" s="25">
        <f t="shared" si="1"/>
        <v>95</v>
      </c>
      <c r="Q22" s="9"/>
      <c r="R22" s="49">
        <f t="shared" si="2"/>
        <v>77</v>
      </c>
      <c r="S22" s="44">
        <v>0.45833333333333298</v>
      </c>
      <c r="T22" s="49">
        <f t="shared" si="3"/>
        <v>68</v>
      </c>
      <c r="U22" s="49">
        <f t="shared" si="3"/>
        <v>9</v>
      </c>
      <c r="V22" s="49">
        <f t="shared" si="4"/>
        <v>95</v>
      </c>
      <c r="W22" s="44">
        <v>0.45833333333333298</v>
      </c>
      <c r="X22" s="49">
        <f t="shared" si="5"/>
        <v>88</v>
      </c>
      <c r="Y22" s="49">
        <f t="shared" si="5"/>
        <v>7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25.8" thickBot="1" x14ac:dyDescent="0.3">
      <c r="A23" s="12"/>
      <c r="C23" s="81" t="s">
        <v>16</v>
      </c>
      <c r="D23" s="82"/>
      <c r="E23" s="21">
        <f>Origine!H237</f>
        <v>66</v>
      </c>
      <c r="F23" s="21">
        <f>Origine!I237</f>
        <v>10</v>
      </c>
      <c r="G23" s="25">
        <f t="shared" si="0"/>
        <v>76</v>
      </c>
      <c r="H23" s="17"/>
      <c r="I23" s="26"/>
      <c r="J23" s="16"/>
      <c r="K23" s="81" t="s">
        <v>16</v>
      </c>
      <c r="L23" s="82"/>
      <c r="M23" s="21">
        <f>Origine!H693</f>
        <v>102</v>
      </c>
      <c r="N23" s="21">
        <f>Origine!I693</f>
        <v>10</v>
      </c>
      <c r="O23" s="25">
        <f t="shared" si="1"/>
        <v>112</v>
      </c>
      <c r="Q23" s="9"/>
      <c r="R23" s="49">
        <f t="shared" si="2"/>
        <v>76</v>
      </c>
      <c r="S23" s="44">
        <v>0.5</v>
      </c>
      <c r="T23" s="49">
        <f t="shared" si="3"/>
        <v>66</v>
      </c>
      <c r="U23" s="49">
        <f t="shared" si="3"/>
        <v>10</v>
      </c>
      <c r="V23" s="49">
        <f t="shared" si="4"/>
        <v>112</v>
      </c>
      <c r="W23" s="44">
        <v>0.5</v>
      </c>
      <c r="X23" s="49">
        <f t="shared" si="5"/>
        <v>102</v>
      </c>
      <c r="Y23" s="49">
        <f t="shared" si="5"/>
        <v>10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Origine!H238</f>
        <v>67</v>
      </c>
      <c r="F24" s="21">
        <f>Origine!I238</f>
        <v>8</v>
      </c>
      <c r="G24" s="25">
        <f t="shared" si="0"/>
        <v>75</v>
      </c>
      <c r="H24" s="17"/>
      <c r="I24" s="26"/>
      <c r="J24" s="16"/>
      <c r="K24" s="81" t="s">
        <v>17</v>
      </c>
      <c r="L24" s="82"/>
      <c r="M24" s="21">
        <f>Origine!H694</f>
        <v>44</v>
      </c>
      <c r="N24" s="21">
        <f>Origine!I694</f>
        <v>8</v>
      </c>
      <c r="O24" s="25">
        <f t="shared" si="1"/>
        <v>52</v>
      </c>
      <c r="Q24" s="9"/>
      <c r="R24" s="49">
        <f t="shared" si="2"/>
        <v>75</v>
      </c>
      <c r="S24" s="44">
        <v>0.54166666666666696</v>
      </c>
      <c r="T24" s="49">
        <f t="shared" si="3"/>
        <v>67</v>
      </c>
      <c r="U24" s="49">
        <f t="shared" si="3"/>
        <v>8</v>
      </c>
      <c r="V24" s="49">
        <f t="shared" si="4"/>
        <v>52</v>
      </c>
      <c r="W24" s="44">
        <v>0.54166666666666696</v>
      </c>
      <c r="X24" s="49">
        <f t="shared" si="5"/>
        <v>44</v>
      </c>
      <c r="Y24" s="49">
        <f t="shared" si="5"/>
        <v>8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Origine!H239</f>
        <v>49</v>
      </c>
      <c r="F25" s="21">
        <f>Origine!I239</f>
        <v>6</v>
      </c>
      <c r="G25" s="25">
        <f t="shared" si="0"/>
        <v>55</v>
      </c>
      <c r="H25" s="17"/>
      <c r="I25" s="26"/>
      <c r="J25" s="16"/>
      <c r="K25" s="81" t="s">
        <v>18</v>
      </c>
      <c r="L25" s="82"/>
      <c r="M25" s="21">
        <f>Origine!H695</f>
        <v>88</v>
      </c>
      <c r="N25" s="21">
        <f>Origine!I695</f>
        <v>5</v>
      </c>
      <c r="O25" s="25">
        <f t="shared" si="1"/>
        <v>93</v>
      </c>
      <c r="Q25" s="9"/>
      <c r="R25" s="49">
        <f t="shared" si="2"/>
        <v>55</v>
      </c>
      <c r="S25" s="44">
        <v>0.58333333333333304</v>
      </c>
      <c r="T25" s="49">
        <f t="shared" si="3"/>
        <v>49</v>
      </c>
      <c r="U25" s="49">
        <f t="shared" si="3"/>
        <v>6</v>
      </c>
      <c r="V25" s="49">
        <f t="shared" si="4"/>
        <v>93</v>
      </c>
      <c r="W25" s="44">
        <v>0.58333333333333304</v>
      </c>
      <c r="X25" s="49">
        <f t="shared" si="5"/>
        <v>88</v>
      </c>
      <c r="Y25" s="49">
        <f t="shared" si="5"/>
        <v>5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Origine!H240</f>
        <v>48</v>
      </c>
      <c r="F26" s="21">
        <f>Origine!I240</f>
        <v>2</v>
      </c>
      <c r="G26" s="25">
        <f t="shared" si="0"/>
        <v>50</v>
      </c>
      <c r="H26" s="17"/>
      <c r="I26" s="26"/>
      <c r="J26" s="16"/>
      <c r="K26" s="81" t="s">
        <v>19</v>
      </c>
      <c r="L26" s="82"/>
      <c r="M26" s="21">
        <f>Origine!H696</f>
        <v>58</v>
      </c>
      <c r="N26" s="21">
        <f>Origine!I696</f>
        <v>3</v>
      </c>
      <c r="O26" s="25">
        <f t="shared" si="1"/>
        <v>61</v>
      </c>
      <c r="Q26" s="9"/>
      <c r="R26" s="49">
        <f t="shared" si="2"/>
        <v>50</v>
      </c>
      <c r="S26" s="44">
        <v>0.625</v>
      </c>
      <c r="T26" s="49">
        <f t="shared" si="3"/>
        <v>48</v>
      </c>
      <c r="U26" s="49">
        <f t="shared" si="3"/>
        <v>2</v>
      </c>
      <c r="V26" s="49">
        <f t="shared" si="4"/>
        <v>61</v>
      </c>
      <c r="W26" s="44">
        <v>0.625</v>
      </c>
      <c r="X26" s="49">
        <f t="shared" si="5"/>
        <v>58</v>
      </c>
      <c r="Y26" s="49">
        <f t="shared" si="5"/>
        <v>3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Origine!H241</f>
        <v>49</v>
      </c>
      <c r="F27" s="21">
        <f>Origine!I241</f>
        <v>4</v>
      </c>
      <c r="G27" s="25">
        <f t="shared" si="0"/>
        <v>53</v>
      </c>
      <c r="H27" s="17"/>
      <c r="I27" s="26"/>
      <c r="J27" s="16"/>
      <c r="K27" s="81" t="s">
        <v>20</v>
      </c>
      <c r="L27" s="82"/>
      <c r="M27" s="21">
        <f>Origine!H697</f>
        <v>58</v>
      </c>
      <c r="N27" s="21">
        <f>Origine!I697</f>
        <v>5</v>
      </c>
      <c r="O27" s="25">
        <f t="shared" si="1"/>
        <v>63</v>
      </c>
      <c r="Q27" s="9"/>
      <c r="R27" s="49">
        <f t="shared" si="2"/>
        <v>53</v>
      </c>
      <c r="S27" s="44">
        <v>0.66666666666666696</v>
      </c>
      <c r="T27" s="49">
        <f t="shared" si="3"/>
        <v>49</v>
      </c>
      <c r="U27" s="49">
        <f t="shared" si="3"/>
        <v>4</v>
      </c>
      <c r="V27" s="49">
        <f t="shared" si="4"/>
        <v>63</v>
      </c>
      <c r="W27" s="44">
        <v>0.66666666666666696</v>
      </c>
      <c r="X27" s="49">
        <f t="shared" si="5"/>
        <v>58</v>
      </c>
      <c r="Y27" s="49">
        <f t="shared" si="5"/>
        <v>5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Origine!H242</f>
        <v>43</v>
      </c>
      <c r="F28" s="21">
        <f>Origine!I242</f>
        <v>2</v>
      </c>
      <c r="G28" s="25">
        <f t="shared" si="0"/>
        <v>45</v>
      </c>
      <c r="H28" s="17"/>
      <c r="I28" s="26"/>
      <c r="J28" s="16"/>
      <c r="K28" s="81" t="s">
        <v>21</v>
      </c>
      <c r="L28" s="82"/>
      <c r="M28" s="21">
        <f>Origine!H698</f>
        <v>29</v>
      </c>
      <c r="N28" s="21">
        <f>Origine!I698</f>
        <v>4</v>
      </c>
      <c r="O28" s="25">
        <f t="shared" si="1"/>
        <v>33</v>
      </c>
      <c r="Q28" s="9"/>
      <c r="R28" s="49">
        <f t="shared" si="2"/>
        <v>45</v>
      </c>
      <c r="S28" s="44">
        <v>0.70833333333333304</v>
      </c>
      <c r="T28" s="49">
        <f t="shared" si="3"/>
        <v>43</v>
      </c>
      <c r="U28" s="49">
        <f t="shared" si="3"/>
        <v>2</v>
      </c>
      <c r="V28" s="49">
        <f t="shared" si="4"/>
        <v>33</v>
      </c>
      <c r="W28" s="44">
        <v>0.70833333333333304</v>
      </c>
      <c r="X28" s="49">
        <f t="shared" si="5"/>
        <v>29</v>
      </c>
      <c r="Y28" s="49">
        <f t="shared" si="5"/>
        <v>4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Origine!H243</f>
        <v>31</v>
      </c>
      <c r="F29" s="21">
        <f>Origine!I243</f>
        <v>2</v>
      </c>
      <c r="G29" s="25">
        <f t="shared" si="0"/>
        <v>33</v>
      </c>
      <c r="H29" s="17"/>
      <c r="I29" s="26"/>
      <c r="J29" s="16"/>
      <c r="K29" s="81" t="s">
        <v>22</v>
      </c>
      <c r="L29" s="82"/>
      <c r="M29" s="21">
        <f>Origine!H699</f>
        <v>29</v>
      </c>
      <c r="N29" s="21">
        <f>Origine!I699</f>
        <v>5</v>
      </c>
      <c r="O29" s="25">
        <f t="shared" si="1"/>
        <v>34</v>
      </c>
      <c r="Q29" s="9"/>
      <c r="R29" s="49">
        <f t="shared" si="2"/>
        <v>33</v>
      </c>
      <c r="S29" s="44">
        <v>0.75</v>
      </c>
      <c r="T29" s="49">
        <f t="shared" si="3"/>
        <v>31</v>
      </c>
      <c r="U29" s="49">
        <f t="shared" si="3"/>
        <v>2</v>
      </c>
      <c r="V29" s="49">
        <f t="shared" si="4"/>
        <v>34</v>
      </c>
      <c r="W29" s="44">
        <v>0.75</v>
      </c>
      <c r="X29" s="49">
        <f t="shared" si="5"/>
        <v>29</v>
      </c>
      <c r="Y29" s="49">
        <f t="shared" si="5"/>
        <v>5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Origine!H244</f>
        <v>22</v>
      </c>
      <c r="F30" s="21">
        <f>Origine!I244</f>
        <v>2</v>
      </c>
      <c r="G30" s="25">
        <f t="shared" si="0"/>
        <v>24</v>
      </c>
      <c r="H30" s="17"/>
      <c r="I30" s="103"/>
      <c r="J30" s="16"/>
      <c r="K30" s="81" t="s">
        <v>23</v>
      </c>
      <c r="L30" s="82"/>
      <c r="M30" s="21">
        <f>Origine!H700</f>
        <v>15</v>
      </c>
      <c r="N30" s="21">
        <f>Origine!I700</f>
        <v>3</v>
      </c>
      <c r="O30" s="25">
        <f t="shared" si="1"/>
        <v>18</v>
      </c>
      <c r="Q30" s="9"/>
      <c r="R30" s="49">
        <f t="shared" si="2"/>
        <v>24</v>
      </c>
      <c r="S30" s="44">
        <v>0.79166666666666696</v>
      </c>
      <c r="T30" s="49">
        <f t="shared" si="3"/>
        <v>22</v>
      </c>
      <c r="U30" s="49">
        <f t="shared" si="3"/>
        <v>2</v>
      </c>
      <c r="V30" s="49">
        <f t="shared" si="4"/>
        <v>18</v>
      </c>
      <c r="W30" s="44">
        <v>0.79166666666666696</v>
      </c>
      <c r="X30" s="49">
        <f t="shared" si="5"/>
        <v>15</v>
      </c>
      <c r="Y30" s="49">
        <f t="shared" si="5"/>
        <v>3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Origine!H245</f>
        <v>19</v>
      </c>
      <c r="F31" s="21">
        <f>Origine!I245</f>
        <v>2</v>
      </c>
      <c r="G31" s="25">
        <f t="shared" si="0"/>
        <v>21</v>
      </c>
      <c r="H31" s="17"/>
      <c r="I31" s="103"/>
      <c r="J31" s="16"/>
      <c r="K31" s="81" t="s">
        <v>24</v>
      </c>
      <c r="L31" s="82"/>
      <c r="M31" s="21">
        <f>Origine!H701</f>
        <v>15</v>
      </c>
      <c r="N31" s="21">
        <f>Origine!I701</f>
        <v>1</v>
      </c>
      <c r="O31" s="25">
        <f t="shared" si="1"/>
        <v>16</v>
      </c>
      <c r="Q31" s="9"/>
      <c r="R31" s="49">
        <f t="shared" si="2"/>
        <v>21</v>
      </c>
      <c r="S31" s="44">
        <v>0.83333333333333304</v>
      </c>
      <c r="T31" s="49">
        <f t="shared" si="3"/>
        <v>19</v>
      </c>
      <c r="U31" s="49">
        <f t="shared" si="3"/>
        <v>2</v>
      </c>
      <c r="V31" s="49">
        <f t="shared" si="4"/>
        <v>16</v>
      </c>
      <c r="W31" s="44">
        <v>0.83333333333333304</v>
      </c>
      <c r="X31" s="49">
        <f t="shared" si="5"/>
        <v>15</v>
      </c>
      <c r="Y31" s="49">
        <f t="shared" si="5"/>
        <v>1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Origine!H246</f>
        <v>11</v>
      </c>
      <c r="F32" s="21">
        <f>Origine!I246</f>
        <v>2</v>
      </c>
      <c r="G32" s="25">
        <f t="shared" si="0"/>
        <v>13</v>
      </c>
      <c r="H32" s="17"/>
      <c r="I32" s="103"/>
      <c r="J32" s="16"/>
      <c r="K32" s="81" t="s">
        <v>25</v>
      </c>
      <c r="L32" s="82"/>
      <c r="M32" s="21">
        <f>Origine!H702</f>
        <v>0</v>
      </c>
      <c r="N32" s="21">
        <f>Origine!I702</f>
        <v>2</v>
      </c>
      <c r="O32" s="25">
        <f t="shared" si="1"/>
        <v>2</v>
      </c>
      <c r="Q32" s="9"/>
      <c r="R32" s="49">
        <f t="shared" si="2"/>
        <v>13</v>
      </c>
      <c r="S32" s="44">
        <v>0.875</v>
      </c>
      <c r="T32" s="49">
        <f t="shared" si="3"/>
        <v>11</v>
      </c>
      <c r="U32" s="49">
        <f t="shared" si="3"/>
        <v>2</v>
      </c>
      <c r="V32" s="49">
        <f t="shared" si="4"/>
        <v>2</v>
      </c>
      <c r="W32" s="44">
        <v>0.875</v>
      </c>
      <c r="X32" s="49">
        <f t="shared" si="5"/>
        <v>0</v>
      </c>
      <c r="Y32" s="49">
        <f t="shared" si="5"/>
        <v>2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Origine!H247</f>
        <v>8</v>
      </c>
      <c r="F33" s="21">
        <f>Origine!I247</f>
        <v>2</v>
      </c>
      <c r="G33" s="25">
        <f t="shared" si="0"/>
        <v>10</v>
      </c>
      <c r="H33" s="17"/>
      <c r="I33" s="103"/>
      <c r="J33" s="16"/>
      <c r="K33" s="81" t="s">
        <v>26</v>
      </c>
      <c r="L33" s="82"/>
      <c r="M33" s="21">
        <f>Origine!H703</f>
        <v>0</v>
      </c>
      <c r="N33" s="21">
        <f>Origine!I703</f>
        <v>3</v>
      </c>
      <c r="O33" s="25">
        <f t="shared" si="1"/>
        <v>3</v>
      </c>
      <c r="Q33" s="9"/>
      <c r="R33" s="49">
        <f t="shared" si="2"/>
        <v>10</v>
      </c>
      <c r="S33" s="44">
        <v>0.91666666666666696</v>
      </c>
      <c r="T33" s="49">
        <f t="shared" si="3"/>
        <v>8</v>
      </c>
      <c r="U33" s="49">
        <f t="shared" si="3"/>
        <v>2</v>
      </c>
      <c r="V33" s="49">
        <f t="shared" si="4"/>
        <v>3</v>
      </c>
      <c r="W33" s="44">
        <v>0.91666666666666696</v>
      </c>
      <c r="X33" s="49">
        <f t="shared" si="5"/>
        <v>0</v>
      </c>
      <c r="Y33" s="49">
        <f t="shared" si="5"/>
        <v>3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Origine!H248</f>
        <v>6</v>
      </c>
      <c r="F34" s="21">
        <f>Origine!I248</f>
        <v>0</v>
      </c>
      <c r="G34" s="25">
        <f t="shared" si="0"/>
        <v>6</v>
      </c>
      <c r="H34" s="17"/>
      <c r="I34" s="103"/>
      <c r="J34" s="16"/>
      <c r="K34" s="81" t="s">
        <v>27</v>
      </c>
      <c r="L34" s="82"/>
      <c r="M34" s="21">
        <f>Origine!H704</f>
        <v>15</v>
      </c>
      <c r="N34" s="21">
        <f>Origine!I704</f>
        <v>0</v>
      </c>
      <c r="O34" s="25">
        <f t="shared" si="1"/>
        <v>15</v>
      </c>
      <c r="Q34" s="9"/>
      <c r="R34" s="49">
        <f t="shared" si="2"/>
        <v>6</v>
      </c>
      <c r="S34" s="44">
        <v>0.95833333333333304</v>
      </c>
      <c r="T34" s="49">
        <f t="shared" si="3"/>
        <v>6</v>
      </c>
      <c r="U34" s="49">
        <f t="shared" si="3"/>
        <v>0</v>
      </c>
      <c r="V34" s="49">
        <f t="shared" si="4"/>
        <v>15</v>
      </c>
      <c r="W34" s="44">
        <v>0.95833333333333304</v>
      </c>
      <c r="X34" s="49">
        <f t="shared" si="5"/>
        <v>15</v>
      </c>
      <c r="Y34" s="49">
        <f t="shared" si="5"/>
        <v>0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954</v>
      </c>
      <c r="F35" s="105">
        <f t="shared" ref="F35:G35" si="6">SUM(F11:F34)</f>
        <v>86</v>
      </c>
      <c r="G35" s="111">
        <f t="shared" si="6"/>
        <v>1040</v>
      </c>
      <c r="H35" s="16"/>
      <c r="I35" s="110"/>
      <c r="J35" s="17"/>
      <c r="K35" s="73" t="s">
        <v>44</v>
      </c>
      <c r="L35" s="74"/>
      <c r="M35" s="105">
        <f t="shared" ref="M35:O35" si="7">SUM(M11:M34)</f>
        <v>1094</v>
      </c>
      <c r="N35" s="105">
        <f t="shared" si="7"/>
        <v>88</v>
      </c>
      <c r="O35" s="111">
        <f t="shared" si="7"/>
        <v>1182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816</v>
      </c>
      <c r="F40" s="118">
        <f>SUM(F18:F29)</f>
        <v>74</v>
      </c>
      <c r="G40" s="120">
        <f>SUM(E40:F41)</f>
        <v>890</v>
      </c>
      <c r="H40" s="16"/>
      <c r="I40" s="129"/>
      <c r="J40" s="17"/>
      <c r="K40" s="114" t="s">
        <v>45</v>
      </c>
      <c r="L40" s="115"/>
      <c r="M40" s="118">
        <f>SUM(M18:M29)</f>
        <v>1019</v>
      </c>
      <c r="N40" s="118">
        <f>SUM(N18:N29)</f>
        <v>74</v>
      </c>
      <c r="O40" s="120">
        <f>SUM(M40:N41)</f>
        <v>1093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138</v>
      </c>
      <c r="F42" s="127">
        <f>SUM(F11:F17,F30:F34)</f>
        <v>12</v>
      </c>
      <c r="G42" s="130">
        <f>SUM(E42:F43)</f>
        <v>150</v>
      </c>
      <c r="H42" s="16"/>
      <c r="I42" s="133"/>
      <c r="J42" s="17"/>
      <c r="K42" s="116" t="s">
        <v>46</v>
      </c>
      <c r="L42" s="117"/>
      <c r="M42" s="125">
        <f>SUM(M11:M17,M30:M34)</f>
        <v>75</v>
      </c>
      <c r="N42" s="127">
        <f>SUM(N11:N17,N30:N34)</f>
        <v>14</v>
      </c>
      <c r="O42" s="132">
        <f>SUM(M42:N43)</f>
        <v>89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954</v>
      </c>
      <c r="F44" s="134">
        <f>SUM(F40:F43)</f>
        <v>86</v>
      </c>
      <c r="G44" s="136">
        <f>SUM(E44:F45)</f>
        <v>1040</v>
      </c>
      <c r="H44" s="16"/>
      <c r="I44" s="110"/>
      <c r="J44" s="17"/>
      <c r="K44" s="73" t="s">
        <v>44</v>
      </c>
      <c r="L44" s="108"/>
      <c r="M44" s="134">
        <f>SUM(M40:M43)</f>
        <v>1094</v>
      </c>
      <c r="N44" s="134">
        <f>SUM(N40:N43)</f>
        <v>88</v>
      </c>
      <c r="O44" s="136">
        <f>SUM(M44:N45)</f>
        <v>1182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100.8" x14ac:dyDescent="0.5">
      <c r="C51" s="138" t="str">
        <f>CONCATENATE((AE10),".00"," - ",(AF10),".00")</f>
        <v>8.00 - 9.00</v>
      </c>
      <c r="D51" s="139"/>
      <c r="E51" s="30">
        <f>AB11</f>
        <v>132</v>
      </c>
      <c r="F51" s="31">
        <f>AC11</f>
        <v>9</v>
      </c>
      <c r="G51" s="32">
        <f>SUM(E51:F51)</f>
        <v>141</v>
      </c>
      <c r="H51" s="28"/>
      <c r="I51" s="27"/>
      <c r="J51" s="27"/>
      <c r="K51" s="138" t="str">
        <f>CONCATENATE((AK10),".00"," - ",(AL10),".00")</f>
        <v>10.00 - 11.00</v>
      </c>
      <c r="L51" s="139"/>
      <c r="M51" s="30">
        <f>AH11</f>
        <v>189</v>
      </c>
      <c r="N51" s="31">
        <f>AI11</f>
        <v>7</v>
      </c>
      <c r="O51" s="32">
        <f>SUM(M51:N51)</f>
        <v>196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13.00 - 14.00</v>
      </c>
      <c r="D52" s="141"/>
      <c r="E52" s="33">
        <f>AB14</f>
        <v>67</v>
      </c>
      <c r="F52" s="34">
        <f>AC14</f>
        <v>8</v>
      </c>
      <c r="G52" s="35">
        <f>SUM(E52:F52)</f>
        <v>75</v>
      </c>
      <c r="H52" s="28"/>
      <c r="I52" s="27"/>
      <c r="J52" s="27"/>
      <c r="K52" s="140" t="str">
        <f>CONCATENATE((AK13),".00"," - ",(AL13),".00")</f>
        <v>14.00 - 15.00</v>
      </c>
      <c r="L52" s="141"/>
      <c r="M52" s="33">
        <f>AH14</f>
        <v>88</v>
      </c>
      <c r="N52" s="34">
        <f>AI14</f>
        <v>5</v>
      </c>
      <c r="O52" s="35">
        <f>SUM(M52:N52)</f>
        <v>93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19" zoomScale="25" zoomScaleNormal="25" workbookViewId="0">
      <selection activeCell="K8" sqref="K8"/>
    </sheetView>
  </sheetViews>
  <sheetFormatPr defaultRowHeight="13.2" x14ac:dyDescent="0.25"/>
  <cols>
    <col min="12" max="12" width="40.664062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+Origine!B249</f>
        <v>45703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91</v>
      </c>
      <c r="AC10" s="44">
        <f>VLOOKUP(AB10,R11:S23,2,FALSE)</f>
        <v>0.33333333333333298</v>
      </c>
      <c r="AD10" s="44">
        <f>AC10+S12</f>
        <v>0.37499999999999967</v>
      </c>
      <c r="AE10" s="45">
        <f>HOUR(AC10)</f>
        <v>8</v>
      </c>
      <c r="AF10" s="45">
        <f>HOUR(AD10)</f>
        <v>9</v>
      </c>
      <c r="AG10" s="45" t="s">
        <v>28</v>
      </c>
      <c r="AH10" s="45">
        <f>MAX(V11:V23)</f>
        <v>109</v>
      </c>
      <c r="AI10" s="44">
        <f>VLOOKUP(AH10,V11:W23,2,FALSE)</f>
        <v>0.45833333333333298</v>
      </c>
      <c r="AJ10" s="44">
        <f>AI10+W12</f>
        <v>0.49999999999999967</v>
      </c>
      <c r="AK10" s="45">
        <f>HOUR(AI10)</f>
        <v>11</v>
      </c>
      <c r="AL10" s="45">
        <f>HOUR(AJ10)</f>
        <v>12</v>
      </c>
    </row>
    <row r="11" spans="1:38" ht="25.8" thickBot="1" x14ac:dyDescent="0.3">
      <c r="A11" s="98"/>
      <c r="C11" s="100" t="s">
        <v>4</v>
      </c>
      <c r="D11" s="101"/>
      <c r="E11" s="21">
        <f>Origine!H249</f>
        <v>5</v>
      </c>
      <c r="F11" s="21">
        <f>Origine!I249</f>
        <v>0</v>
      </c>
      <c r="G11" s="22">
        <f>SUM(E11:F11)</f>
        <v>5</v>
      </c>
      <c r="H11" s="17"/>
      <c r="I11" s="102"/>
      <c r="J11" s="16"/>
      <c r="K11" s="100" t="s">
        <v>4</v>
      </c>
      <c r="L11" s="101"/>
      <c r="M11" s="21">
        <f>Origine!H705</f>
        <v>15</v>
      </c>
      <c r="N11" s="21">
        <f>Origine!I705</f>
        <v>1</v>
      </c>
      <c r="O11" s="22">
        <f>SUM(M11:N11)</f>
        <v>16</v>
      </c>
      <c r="Q11" s="9"/>
      <c r="R11" s="49">
        <f>G11</f>
        <v>5</v>
      </c>
      <c r="S11" s="44">
        <v>0</v>
      </c>
      <c r="T11" s="49">
        <f>E11</f>
        <v>5</v>
      </c>
      <c r="U11" s="49">
        <f>F11</f>
        <v>0</v>
      </c>
      <c r="V11" s="49">
        <f>O11</f>
        <v>16</v>
      </c>
      <c r="W11" s="44">
        <v>0</v>
      </c>
      <c r="X11" s="49">
        <f>M11</f>
        <v>15</v>
      </c>
      <c r="Y11" s="49">
        <f>N11</f>
        <v>1</v>
      </c>
      <c r="Z11" s="6"/>
      <c r="AA11" s="45" t="s">
        <v>29</v>
      </c>
      <c r="AB11" s="45">
        <f>VLOOKUP($AC$10,$S$11:$U$34,2,FALSE)</f>
        <v>73</v>
      </c>
      <c r="AC11" s="45">
        <f>VLOOKUP($AC$10,$S$11:$U$34,3,FALSE)</f>
        <v>18</v>
      </c>
      <c r="AD11" s="45"/>
      <c r="AE11" s="45"/>
      <c r="AF11" s="45"/>
      <c r="AG11" s="45" t="s">
        <v>29</v>
      </c>
      <c r="AH11" s="45">
        <f>VLOOKUP($AI$10,$W$11:$Y$34,2,FALSE)</f>
        <v>102</v>
      </c>
      <c r="AI11" s="45">
        <f>VLOOKUP($AI$10,$W$11:$Y$34,3,FALSE)</f>
        <v>7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Origine!H250</f>
        <v>1</v>
      </c>
      <c r="F12" s="21">
        <f>Origine!I250</f>
        <v>0</v>
      </c>
      <c r="G12" s="25">
        <f t="shared" ref="G12:G34" si="0">SUM(E12:F12)</f>
        <v>1</v>
      </c>
      <c r="H12" s="17"/>
      <c r="I12" s="103"/>
      <c r="J12" s="16"/>
      <c r="K12" s="81" t="s">
        <v>5</v>
      </c>
      <c r="L12" s="82"/>
      <c r="M12" s="21">
        <f>Origine!H706</f>
        <v>0</v>
      </c>
      <c r="N12" s="21">
        <f>Origine!I706</f>
        <v>0</v>
      </c>
      <c r="O12" s="25">
        <f t="shared" ref="O12:O34" si="1">SUM(M12:N12)</f>
        <v>0</v>
      </c>
      <c r="Q12" s="9"/>
      <c r="R12" s="49">
        <f t="shared" ref="R12:R34" si="2">G12</f>
        <v>1</v>
      </c>
      <c r="S12" s="44">
        <v>4.1666666666666664E-2</v>
      </c>
      <c r="T12" s="49">
        <f t="shared" ref="T12:U34" si="3">E12</f>
        <v>1</v>
      </c>
      <c r="U12" s="49">
        <f t="shared" si="3"/>
        <v>0</v>
      </c>
      <c r="V12" s="49">
        <f t="shared" ref="V12:V34" si="4">O12</f>
        <v>0</v>
      </c>
      <c r="W12" s="44">
        <v>4.1666666666666664E-2</v>
      </c>
      <c r="X12" s="49">
        <f t="shared" ref="X12:Y34" si="5">M12</f>
        <v>0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Origine!H251</f>
        <v>1</v>
      </c>
      <c r="F13" s="21">
        <f>Origine!I251</f>
        <v>0</v>
      </c>
      <c r="G13" s="25">
        <f t="shared" si="0"/>
        <v>1</v>
      </c>
      <c r="H13" s="17"/>
      <c r="I13" s="103"/>
      <c r="J13" s="16"/>
      <c r="K13" s="81" t="s">
        <v>6</v>
      </c>
      <c r="L13" s="82"/>
      <c r="M13" s="21">
        <f>Origine!H707</f>
        <v>15</v>
      </c>
      <c r="N13" s="21">
        <f>Origine!I707</f>
        <v>1</v>
      </c>
      <c r="O13" s="25">
        <f t="shared" si="1"/>
        <v>16</v>
      </c>
      <c r="Q13" s="9"/>
      <c r="R13" s="49">
        <f t="shared" si="2"/>
        <v>1</v>
      </c>
      <c r="S13" s="44">
        <v>8.3333333333333329E-2</v>
      </c>
      <c r="T13" s="49">
        <f t="shared" si="3"/>
        <v>1</v>
      </c>
      <c r="U13" s="49">
        <f t="shared" si="3"/>
        <v>0</v>
      </c>
      <c r="V13" s="49">
        <f t="shared" si="4"/>
        <v>16</v>
      </c>
      <c r="W13" s="44">
        <v>8.3333333333333329E-2</v>
      </c>
      <c r="X13" s="49">
        <f t="shared" si="5"/>
        <v>15</v>
      </c>
      <c r="Y13" s="49">
        <f t="shared" si="5"/>
        <v>1</v>
      </c>
      <c r="Z13" s="6"/>
      <c r="AA13" s="45" t="s">
        <v>30</v>
      </c>
      <c r="AB13" s="45">
        <f>MAX(R24:R34)</f>
        <v>47</v>
      </c>
      <c r="AC13" s="44">
        <f>VLOOKUP(AB13,R24:S34,2,FALSE)</f>
        <v>0.54166666666666696</v>
      </c>
      <c r="AD13" s="44">
        <f>AC13+S12</f>
        <v>0.58333333333333359</v>
      </c>
      <c r="AE13" s="45">
        <f>HOUR(AC13)</f>
        <v>13</v>
      </c>
      <c r="AF13" s="45">
        <f>HOUR(AD13)</f>
        <v>14</v>
      </c>
      <c r="AG13" s="45" t="s">
        <v>30</v>
      </c>
      <c r="AH13" s="45">
        <f>MAX(V24:V34)</f>
        <v>51</v>
      </c>
      <c r="AI13" s="44">
        <f>VLOOKUP(AH13,V24:W34,2,FALSE)</f>
        <v>0.54166666666666696</v>
      </c>
      <c r="AJ13" s="44">
        <f>AI13+W12</f>
        <v>0.58333333333333359</v>
      </c>
      <c r="AK13" s="45">
        <f>HOUR(AI13)</f>
        <v>13</v>
      </c>
      <c r="AL13" s="45">
        <f>HOUR(AJ13)</f>
        <v>14</v>
      </c>
    </row>
    <row r="14" spans="1:38" ht="25.8" thickBot="1" x14ac:dyDescent="0.3">
      <c r="A14" s="99"/>
      <c r="C14" s="81" t="s">
        <v>7</v>
      </c>
      <c r="D14" s="82"/>
      <c r="E14" s="21">
        <f>Origine!H252</f>
        <v>2</v>
      </c>
      <c r="F14" s="21">
        <f>Origine!I252</f>
        <v>0</v>
      </c>
      <c r="G14" s="25">
        <f t="shared" si="0"/>
        <v>2</v>
      </c>
      <c r="H14" s="17"/>
      <c r="I14" s="103"/>
      <c r="J14" s="16"/>
      <c r="K14" s="81" t="s">
        <v>7</v>
      </c>
      <c r="L14" s="82"/>
      <c r="M14" s="21">
        <f>Origine!H708</f>
        <v>0</v>
      </c>
      <c r="N14" s="21">
        <f>Origine!I708</f>
        <v>1</v>
      </c>
      <c r="O14" s="25">
        <f t="shared" si="1"/>
        <v>1</v>
      </c>
      <c r="Q14" s="9"/>
      <c r="R14" s="49">
        <f t="shared" si="2"/>
        <v>2</v>
      </c>
      <c r="S14" s="44">
        <v>0.125</v>
      </c>
      <c r="T14" s="49">
        <f t="shared" si="3"/>
        <v>2</v>
      </c>
      <c r="U14" s="49">
        <f t="shared" si="3"/>
        <v>0</v>
      </c>
      <c r="V14" s="49">
        <f t="shared" si="4"/>
        <v>1</v>
      </c>
      <c r="W14" s="44">
        <v>0.125</v>
      </c>
      <c r="X14" s="49">
        <f t="shared" si="5"/>
        <v>0</v>
      </c>
      <c r="Y14" s="49">
        <f t="shared" si="5"/>
        <v>1</v>
      </c>
      <c r="Z14" s="6"/>
      <c r="AA14" s="45" t="s">
        <v>29</v>
      </c>
      <c r="AB14" s="45">
        <f>VLOOKUP($AC$13,$S$11:$U$34,2,FALSE)</f>
        <v>41</v>
      </c>
      <c r="AC14" s="45">
        <f>VLOOKUP($AC$13,$S$11:$U$34,3,FALSE)</f>
        <v>6</v>
      </c>
      <c r="AD14" s="45"/>
      <c r="AE14" s="45"/>
      <c r="AF14" s="45"/>
      <c r="AG14" s="45" t="s">
        <v>29</v>
      </c>
      <c r="AH14" s="45">
        <f>VLOOKUP($AI$13,$W$11:$Y$34,2,FALSE)</f>
        <v>44</v>
      </c>
      <c r="AI14" s="45">
        <f>VLOOKUP($AI$13,$W$11:$Y$34,3,FALSE)</f>
        <v>7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Origine!H253</f>
        <v>9</v>
      </c>
      <c r="F15" s="21">
        <f>Origine!I253</f>
        <v>0</v>
      </c>
      <c r="G15" s="25">
        <f t="shared" si="0"/>
        <v>9</v>
      </c>
      <c r="H15" s="17"/>
      <c r="I15" s="103"/>
      <c r="J15" s="16"/>
      <c r="K15" s="81" t="s">
        <v>8</v>
      </c>
      <c r="L15" s="82"/>
      <c r="M15" s="21">
        <f>Origine!H709</f>
        <v>29</v>
      </c>
      <c r="N15" s="21">
        <f>Origine!I709</f>
        <v>2</v>
      </c>
      <c r="O15" s="25">
        <f t="shared" si="1"/>
        <v>31</v>
      </c>
      <c r="Q15" s="9"/>
      <c r="R15" s="49">
        <f t="shared" si="2"/>
        <v>9</v>
      </c>
      <c r="S15" s="44">
        <v>0.16666666666666666</v>
      </c>
      <c r="T15" s="49">
        <f t="shared" si="3"/>
        <v>9</v>
      </c>
      <c r="U15" s="49">
        <f t="shared" si="3"/>
        <v>0</v>
      </c>
      <c r="V15" s="49">
        <f t="shared" si="4"/>
        <v>31</v>
      </c>
      <c r="W15" s="44">
        <v>0.16666666666666666</v>
      </c>
      <c r="X15" s="49">
        <f t="shared" si="5"/>
        <v>29</v>
      </c>
      <c r="Y15" s="49">
        <f t="shared" si="5"/>
        <v>2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Origine!H254</f>
        <v>23</v>
      </c>
      <c r="F16" s="21">
        <f>Origine!I254</f>
        <v>1</v>
      </c>
      <c r="G16" s="25">
        <f t="shared" si="0"/>
        <v>24</v>
      </c>
      <c r="H16" s="17"/>
      <c r="I16" s="103"/>
      <c r="J16" s="16"/>
      <c r="K16" s="81" t="s">
        <v>9</v>
      </c>
      <c r="L16" s="82"/>
      <c r="M16" s="21">
        <f>Origine!H710</f>
        <v>15</v>
      </c>
      <c r="N16" s="21">
        <f>Origine!I710</f>
        <v>3</v>
      </c>
      <c r="O16" s="25">
        <f t="shared" si="1"/>
        <v>18</v>
      </c>
      <c r="Q16" s="9"/>
      <c r="R16" s="49">
        <f t="shared" si="2"/>
        <v>24</v>
      </c>
      <c r="S16" s="44">
        <v>0.20833333333333301</v>
      </c>
      <c r="T16" s="49">
        <f t="shared" si="3"/>
        <v>23</v>
      </c>
      <c r="U16" s="49">
        <f t="shared" si="3"/>
        <v>1</v>
      </c>
      <c r="V16" s="49">
        <f t="shared" si="4"/>
        <v>18</v>
      </c>
      <c r="W16" s="44">
        <v>0.20833333333333301</v>
      </c>
      <c r="X16" s="49">
        <f t="shared" si="5"/>
        <v>15</v>
      </c>
      <c r="Y16" s="49">
        <f t="shared" si="5"/>
        <v>3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Origine!H255</f>
        <v>30</v>
      </c>
      <c r="F17" s="21">
        <f>Origine!I255</f>
        <v>6</v>
      </c>
      <c r="G17" s="25">
        <f t="shared" si="0"/>
        <v>36</v>
      </c>
      <c r="H17" s="17"/>
      <c r="I17" s="103"/>
      <c r="J17" s="16"/>
      <c r="K17" s="81" t="s">
        <v>10</v>
      </c>
      <c r="L17" s="82"/>
      <c r="M17" s="21">
        <f>Origine!H711</f>
        <v>58</v>
      </c>
      <c r="N17" s="21">
        <f>Origine!I711</f>
        <v>3</v>
      </c>
      <c r="O17" s="25">
        <f t="shared" si="1"/>
        <v>61</v>
      </c>
      <c r="Q17" s="9"/>
      <c r="R17" s="49">
        <f t="shared" si="2"/>
        <v>36</v>
      </c>
      <c r="S17" s="44">
        <v>0.25</v>
      </c>
      <c r="T17" s="49">
        <f t="shared" si="3"/>
        <v>30</v>
      </c>
      <c r="U17" s="49">
        <f t="shared" si="3"/>
        <v>6</v>
      </c>
      <c r="V17" s="49">
        <f t="shared" si="4"/>
        <v>61</v>
      </c>
      <c r="W17" s="44">
        <v>0.25</v>
      </c>
      <c r="X17" s="49">
        <f t="shared" si="5"/>
        <v>58</v>
      </c>
      <c r="Y17" s="49">
        <f t="shared" si="5"/>
        <v>3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Origine!H256</f>
        <v>57</v>
      </c>
      <c r="F18" s="21">
        <f>Origine!I256</f>
        <v>10</v>
      </c>
      <c r="G18" s="25">
        <f t="shared" si="0"/>
        <v>67</v>
      </c>
      <c r="H18" s="17"/>
      <c r="I18" s="26"/>
      <c r="J18" s="16"/>
      <c r="K18" s="81" t="s">
        <v>11</v>
      </c>
      <c r="L18" s="82"/>
      <c r="M18" s="21">
        <f>Origine!H712</f>
        <v>73</v>
      </c>
      <c r="N18" s="21">
        <f>Origine!I712</f>
        <v>7</v>
      </c>
      <c r="O18" s="25">
        <f t="shared" si="1"/>
        <v>80</v>
      </c>
      <c r="Q18" s="9"/>
      <c r="R18" s="49">
        <f t="shared" si="2"/>
        <v>67</v>
      </c>
      <c r="S18" s="44">
        <v>0.29166666666666702</v>
      </c>
      <c r="T18" s="49">
        <f t="shared" si="3"/>
        <v>57</v>
      </c>
      <c r="U18" s="49">
        <f t="shared" si="3"/>
        <v>10</v>
      </c>
      <c r="V18" s="49">
        <f t="shared" si="4"/>
        <v>80</v>
      </c>
      <c r="W18" s="44">
        <v>0.29166666666666702</v>
      </c>
      <c r="X18" s="49">
        <f t="shared" si="5"/>
        <v>73</v>
      </c>
      <c r="Y18" s="49">
        <f t="shared" si="5"/>
        <v>7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Origine!H257</f>
        <v>73</v>
      </c>
      <c r="F19" s="21">
        <f>Origine!I257</f>
        <v>18</v>
      </c>
      <c r="G19" s="25">
        <f t="shared" si="0"/>
        <v>91</v>
      </c>
      <c r="H19" s="17"/>
      <c r="I19" s="26"/>
      <c r="J19" s="16"/>
      <c r="K19" s="81" t="s">
        <v>12</v>
      </c>
      <c r="L19" s="82"/>
      <c r="M19" s="21">
        <f>Origine!H713</f>
        <v>29</v>
      </c>
      <c r="N19" s="21">
        <f>Origine!I713</f>
        <v>9</v>
      </c>
      <c r="O19" s="25">
        <f t="shared" si="1"/>
        <v>38</v>
      </c>
      <c r="Q19" s="9"/>
      <c r="R19" s="49">
        <f t="shared" si="2"/>
        <v>91</v>
      </c>
      <c r="S19" s="44">
        <v>0.33333333333333298</v>
      </c>
      <c r="T19" s="49">
        <f t="shared" si="3"/>
        <v>73</v>
      </c>
      <c r="U19" s="49">
        <f t="shared" si="3"/>
        <v>18</v>
      </c>
      <c r="V19" s="49">
        <f t="shared" si="4"/>
        <v>38</v>
      </c>
      <c r="W19" s="44">
        <v>0.33333333333333298</v>
      </c>
      <c r="X19" s="49">
        <f t="shared" si="5"/>
        <v>29</v>
      </c>
      <c r="Y19" s="49">
        <f t="shared" si="5"/>
        <v>9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Origine!H258</f>
        <v>73</v>
      </c>
      <c r="F20" s="21">
        <f>Origine!I258</f>
        <v>13</v>
      </c>
      <c r="G20" s="25">
        <f t="shared" si="0"/>
        <v>86</v>
      </c>
      <c r="H20" s="17"/>
      <c r="I20" s="26"/>
      <c r="J20" s="16"/>
      <c r="K20" s="81" t="s">
        <v>13</v>
      </c>
      <c r="L20" s="82"/>
      <c r="M20" s="21">
        <f>Origine!H714</f>
        <v>44</v>
      </c>
      <c r="N20" s="21">
        <f>Origine!I714</f>
        <v>8</v>
      </c>
      <c r="O20" s="25">
        <f t="shared" si="1"/>
        <v>52</v>
      </c>
      <c r="Q20" s="9"/>
      <c r="R20" s="49">
        <f t="shared" si="2"/>
        <v>86</v>
      </c>
      <c r="S20" s="44">
        <v>0.375</v>
      </c>
      <c r="T20" s="49">
        <f t="shared" si="3"/>
        <v>73</v>
      </c>
      <c r="U20" s="49">
        <f t="shared" si="3"/>
        <v>13</v>
      </c>
      <c r="V20" s="49">
        <f t="shared" si="4"/>
        <v>52</v>
      </c>
      <c r="W20" s="44">
        <v>0.375</v>
      </c>
      <c r="X20" s="49">
        <f t="shared" si="5"/>
        <v>44</v>
      </c>
      <c r="Y20" s="49">
        <f t="shared" si="5"/>
        <v>8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Origine!H259</f>
        <v>49</v>
      </c>
      <c r="F21" s="21">
        <f>Origine!I259</f>
        <v>5</v>
      </c>
      <c r="G21" s="25">
        <f t="shared" si="0"/>
        <v>54</v>
      </c>
      <c r="H21" s="17"/>
      <c r="I21" s="26"/>
      <c r="J21" s="16"/>
      <c r="K21" s="81" t="s">
        <v>14</v>
      </c>
      <c r="L21" s="82"/>
      <c r="M21" s="21">
        <f>Origine!H715</f>
        <v>15</v>
      </c>
      <c r="N21" s="21">
        <f>Origine!I715</f>
        <v>6</v>
      </c>
      <c r="O21" s="25">
        <f t="shared" si="1"/>
        <v>21</v>
      </c>
      <c r="Q21" s="9"/>
      <c r="R21" s="49">
        <f t="shared" si="2"/>
        <v>54</v>
      </c>
      <c r="S21" s="44">
        <v>0.41666666666666702</v>
      </c>
      <c r="T21" s="49">
        <f t="shared" si="3"/>
        <v>49</v>
      </c>
      <c r="U21" s="49">
        <f t="shared" si="3"/>
        <v>5</v>
      </c>
      <c r="V21" s="49">
        <f t="shared" si="4"/>
        <v>21</v>
      </c>
      <c r="W21" s="44">
        <v>0.41666666666666702</v>
      </c>
      <c r="X21" s="49">
        <f t="shared" si="5"/>
        <v>15</v>
      </c>
      <c r="Y21" s="49">
        <f t="shared" si="5"/>
        <v>6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Origine!H260</f>
        <v>47</v>
      </c>
      <c r="F22" s="21">
        <f>Origine!I260</f>
        <v>8</v>
      </c>
      <c r="G22" s="25">
        <f t="shared" si="0"/>
        <v>55</v>
      </c>
      <c r="H22" s="17"/>
      <c r="I22" s="26"/>
      <c r="J22" s="16"/>
      <c r="K22" s="81" t="s">
        <v>15</v>
      </c>
      <c r="L22" s="82"/>
      <c r="M22" s="21">
        <f>Origine!H716</f>
        <v>102</v>
      </c>
      <c r="N22" s="21">
        <f>Origine!I716</f>
        <v>7</v>
      </c>
      <c r="O22" s="25">
        <f t="shared" si="1"/>
        <v>109</v>
      </c>
      <c r="Q22" s="9"/>
      <c r="R22" s="49">
        <f t="shared" si="2"/>
        <v>55</v>
      </c>
      <c r="S22" s="44">
        <v>0.45833333333333298</v>
      </c>
      <c r="T22" s="49">
        <f t="shared" si="3"/>
        <v>47</v>
      </c>
      <c r="U22" s="49">
        <f t="shared" si="3"/>
        <v>8</v>
      </c>
      <c r="V22" s="49">
        <f t="shared" si="4"/>
        <v>109</v>
      </c>
      <c r="W22" s="44">
        <v>0.45833333333333298</v>
      </c>
      <c r="X22" s="49">
        <f t="shared" si="5"/>
        <v>102</v>
      </c>
      <c r="Y22" s="49">
        <f t="shared" si="5"/>
        <v>7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25.8" thickBot="1" x14ac:dyDescent="0.3">
      <c r="A23" s="12"/>
      <c r="C23" s="81" t="s">
        <v>16</v>
      </c>
      <c r="D23" s="82"/>
      <c r="E23" s="21">
        <f>Origine!H261</f>
        <v>42</v>
      </c>
      <c r="F23" s="21">
        <f>Origine!I261</f>
        <v>10</v>
      </c>
      <c r="G23" s="25">
        <f t="shared" si="0"/>
        <v>52</v>
      </c>
      <c r="H23" s="17"/>
      <c r="I23" s="26"/>
      <c r="J23" s="16"/>
      <c r="K23" s="81" t="s">
        <v>16</v>
      </c>
      <c r="L23" s="82"/>
      <c r="M23" s="21">
        <f>Origine!H717</f>
        <v>73</v>
      </c>
      <c r="N23" s="21">
        <f>Origine!I717</f>
        <v>8</v>
      </c>
      <c r="O23" s="25">
        <f t="shared" si="1"/>
        <v>81</v>
      </c>
      <c r="Q23" s="9"/>
      <c r="R23" s="49">
        <f t="shared" si="2"/>
        <v>52</v>
      </c>
      <c r="S23" s="44">
        <v>0.5</v>
      </c>
      <c r="T23" s="49">
        <f t="shared" si="3"/>
        <v>42</v>
      </c>
      <c r="U23" s="49">
        <f t="shared" si="3"/>
        <v>10</v>
      </c>
      <c r="V23" s="49">
        <f t="shared" si="4"/>
        <v>81</v>
      </c>
      <c r="W23" s="44">
        <v>0.5</v>
      </c>
      <c r="X23" s="49">
        <f t="shared" si="5"/>
        <v>73</v>
      </c>
      <c r="Y23" s="49">
        <f t="shared" si="5"/>
        <v>8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Origine!H262</f>
        <v>41</v>
      </c>
      <c r="F24" s="21">
        <f>Origine!I262</f>
        <v>6</v>
      </c>
      <c r="G24" s="25">
        <f t="shared" si="0"/>
        <v>47</v>
      </c>
      <c r="H24" s="17"/>
      <c r="I24" s="26"/>
      <c r="J24" s="16"/>
      <c r="K24" s="81" t="s">
        <v>17</v>
      </c>
      <c r="L24" s="82"/>
      <c r="M24" s="21">
        <f>Origine!H718</f>
        <v>44</v>
      </c>
      <c r="N24" s="21">
        <f>Origine!I718</f>
        <v>7</v>
      </c>
      <c r="O24" s="25">
        <f t="shared" si="1"/>
        <v>51</v>
      </c>
      <c r="Q24" s="9"/>
      <c r="R24" s="49">
        <f t="shared" si="2"/>
        <v>47</v>
      </c>
      <c r="S24" s="44">
        <v>0.54166666666666696</v>
      </c>
      <c r="T24" s="49">
        <f t="shared" si="3"/>
        <v>41</v>
      </c>
      <c r="U24" s="49">
        <f t="shared" si="3"/>
        <v>6</v>
      </c>
      <c r="V24" s="49">
        <f t="shared" si="4"/>
        <v>51</v>
      </c>
      <c r="W24" s="44">
        <v>0.54166666666666696</v>
      </c>
      <c r="X24" s="49">
        <f t="shared" si="5"/>
        <v>44</v>
      </c>
      <c r="Y24" s="49">
        <f t="shared" si="5"/>
        <v>7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Origine!H263</f>
        <v>34</v>
      </c>
      <c r="F25" s="21">
        <f>Origine!I263</f>
        <v>5</v>
      </c>
      <c r="G25" s="25">
        <f t="shared" si="0"/>
        <v>39</v>
      </c>
      <c r="H25" s="17"/>
      <c r="I25" s="26"/>
      <c r="J25" s="16"/>
      <c r="K25" s="81" t="s">
        <v>18</v>
      </c>
      <c r="L25" s="82"/>
      <c r="M25" s="21">
        <f>Origine!H719</f>
        <v>44</v>
      </c>
      <c r="N25" s="21">
        <f>Origine!I719</f>
        <v>5</v>
      </c>
      <c r="O25" s="25">
        <f t="shared" si="1"/>
        <v>49</v>
      </c>
      <c r="Q25" s="9"/>
      <c r="R25" s="49">
        <f t="shared" si="2"/>
        <v>39</v>
      </c>
      <c r="S25" s="44">
        <v>0.58333333333333304</v>
      </c>
      <c r="T25" s="49">
        <f t="shared" si="3"/>
        <v>34</v>
      </c>
      <c r="U25" s="49">
        <f t="shared" si="3"/>
        <v>5</v>
      </c>
      <c r="V25" s="49">
        <f t="shared" si="4"/>
        <v>49</v>
      </c>
      <c r="W25" s="44">
        <v>0.58333333333333304</v>
      </c>
      <c r="X25" s="49">
        <f t="shared" si="5"/>
        <v>44</v>
      </c>
      <c r="Y25" s="49">
        <f t="shared" si="5"/>
        <v>5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Origine!H264</f>
        <v>38</v>
      </c>
      <c r="F26" s="21">
        <f>Origine!I264</f>
        <v>9</v>
      </c>
      <c r="G26" s="25">
        <f t="shared" si="0"/>
        <v>47</v>
      </c>
      <c r="H26" s="17"/>
      <c r="I26" s="26"/>
      <c r="J26" s="16"/>
      <c r="K26" s="81" t="s">
        <v>19</v>
      </c>
      <c r="L26" s="82"/>
      <c r="M26" s="21">
        <f>Origine!H720</f>
        <v>0</v>
      </c>
      <c r="N26" s="21">
        <f>Origine!I720</f>
        <v>4</v>
      </c>
      <c r="O26" s="25">
        <f t="shared" si="1"/>
        <v>4</v>
      </c>
      <c r="Q26" s="9"/>
      <c r="R26" s="49">
        <f t="shared" si="2"/>
        <v>47</v>
      </c>
      <c r="S26" s="44">
        <v>0.625</v>
      </c>
      <c r="T26" s="49">
        <f t="shared" si="3"/>
        <v>38</v>
      </c>
      <c r="U26" s="49">
        <f t="shared" si="3"/>
        <v>9</v>
      </c>
      <c r="V26" s="49">
        <f t="shared" si="4"/>
        <v>4</v>
      </c>
      <c r="W26" s="44">
        <v>0.625</v>
      </c>
      <c r="X26" s="49">
        <f t="shared" si="5"/>
        <v>0</v>
      </c>
      <c r="Y26" s="49">
        <f t="shared" si="5"/>
        <v>4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Origine!H265</f>
        <v>37</v>
      </c>
      <c r="F27" s="21">
        <f>Origine!I265</f>
        <v>8</v>
      </c>
      <c r="G27" s="25">
        <f t="shared" si="0"/>
        <v>45</v>
      </c>
      <c r="H27" s="17"/>
      <c r="I27" s="26"/>
      <c r="J27" s="16"/>
      <c r="K27" s="81" t="s">
        <v>20</v>
      </c>
      <c r="L27" s="82"/>
      <c r="M27" s="21">
        <f>Origine!H721</f>
        <v>30</v>
      </c>
      <c r="N27" s="21">
        <f>Origine!I721</f>
        <v>4</v>
      </c>
      <c r="O27" s="25">
        <f t="shared" si="1"/>
        <v>34</v>
      </c>
      <c r="Q27" s="9"/>
      <c r="R27" s="49">
        <f t="shared" si="2"/>
        <v>45</v>
      </c>
      <c r="S27" s="44">
        <v>0.66666666666666696</v>
      </c>
      <c r="T27" s="49">
        <f t="shared" si="3"/>
        <v>37</v>
      </c>
      <c r="U27" s="49">
        <f t="shared" si="3"/>
        <v>8</v>
      </c>
      <c r="V27" s="49">
        <f t="shared" si="4"/>
        <v>34</v>
      </c>
      <c r="W27" s="44">
        <v>0.66666666666666696</v>
      </c>
      <c r="X27" s="49">
        <f t="shared" si="5"/>
        <v>30</v>
      </c>
      <c r="Y27" s="49">
        <f t="shared" si="5"/>
        <v>4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Origine!H266</f>
        <v>28</v>
      </c>
      <c r="F28" s="21">
        <f>Origine!I266</f>
        <v>4</v>
      </c>
      <c r="G28" s="25">
        <f t="shared" si="0"/>
        <v>32</v>
      </c>
      <c r="H28" s="17"/>
      <c r="I28" s="26"/>
      <c r="J28" s="16"/>
      <c r="K28" s="81" t="s">
        <v>21</v>
      </c>
      <c r="L28" s="82"/>
      <c r="M28" s="21">
        <f>Origine!H722</f>
        <v>15</v>
      </c>
      <c r="N28" s="21">
        <f>Origine!I722</f>
        <v>3</v>
      </c>
      <c r="O28" s="25">
        <f t="shared" si="1"/>
        <v>18</v>
      </c>
      <c r="Q28" s="9"/>
      <c r="R28" s="49">
        <f t="shared" si="2"/>
        <v>32</v>
      </c>
      <c r="S28" s="44">
        <v>0.70833333333333304</v>
      </c>
      <c r="T28" s="49">
        <f t="shared" si="3"/>
        <v>28</v>
      </c>
      <c r="U28" s="49">
        <f t="shared" si="3"/>
        <v>4</v>
      </c>
      <c r="V28" s="49">
        <f t="shared" si="4"/>
        <v>18</v>
      </c>
      <c r="W28" s="44">
        <v>0.70833333333333304</v>
      </c>
      <c r="X28" s="49">
        <f t="shared" si="5"/>
        <v>15</v>
      </c>
      <c r="Y28" s="49">
        <f t="shared" si="5"/>
        <v>3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Origine!H267</f>
        <v>33</v>
      </c>
      <c r="F29" s="21">
        <f>Origine!I267</f>
        <v>2</v>
      </c>
      <c r="G29" s="25">
        <f t="shared" si="0"/>
        <v>35</v>
      </c>
      <c r="H29" s="17"/>
      <c r="I29" s="26"/>
      <c r="J29" s="16"/>
      <c r="K29" s="81" t="s">
        <v>22</v>
      </c>
      <c r="L29" s="82"/>
      <c r="M29" s="21">
        <f>Origine!H723</f>
        <v>44</v>
      </c>
      <c r="N29" s="21">
        <f>Origine!I723</f>
        <v>1</v>
      </c>
      <c r="O29" s="25">
        <f t="shared" si="1"/>
        <v>45</v>
      </c>
      <c r="Q29" s="9"/>
      <c r="R29" s="49">
        <f t="shared" si="2"/>
        <v>35</v>
      </c>
      <c r="S29" s="44">
        <v>0.75</v>
      </c>
      <c r="T29" s="49">
        <f t="shared" si="3"/>
        <v>33</v>
      </c>
      <c r="U29" s="49">
        <f t="shared" si="3"/>
        <v>2</v>
      </c>
      <c r="V29" s="49">
        <f t="shared" si="4"/>
        <v>45</v>
      </c>
      <c r="W29" s="44">
        <v>0.75</v>
      </c>
      <c r="X29" s="49">
        <f t="shared" si="5"/>
        <v>44</v>
      </c>
      <c r="Y29" s="49">
        <f t="shared" si="5"/>
        <v>1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Origine!H268</f>
        <v>17</v>
      </c>
      <c r="F30" s="21">
        <f>Origine!I268</f>
        <v>2</v>
      </c>
      <c r="G30" s="25">
        <f t="shared" si="0"/>
        <v>19</v>
      </c>
      <c r="H30" s="17"/>
      <c r="I30" s="103"/>
      <c r="J30" s="16"/>
      <c r="K30" s="81" t="s">
        <v>23</v>
      </c>
      <c r="L30" s="82"/>
      <c r="M30" s="21">
        <f>Origine!H724</f>
        <v>29</v>
      </c>
      <c r="N30" s="21">
        <f>Origine!I724</f>
        <v>3</v>
      </c>
      <c r="O30" s="25">
        <f t="shared" si="1"/>
        <v>32</v>
      </c>
      <c r="Q30" s="9"/>
      <c r="R30" s="49">
        <f t="shared" si="2"/>
        <v>19</v>
      </c>
      <c r="S30" s="44">
        <v>0.79166666666666696</v>
      </c>
      <c r="T30" s="49">
        <f t="shared" si="3"/>
        <v>17</v>
      </c>
      <c r="U30" s="49">
        <f t="shared" si="3"/>
        <v>2</v>
      </c>
      <c r="V30" s="49">
        <f t="shared" si="4"/>
        <v>32</v>
      </c>
      <c r="W30" s="44">
        <v>0.79166666666666696</v>
      </c>
      <c r="X30" s="49">
        <f t="shared" si="5"/>
        <v>29</v>
      </c>
      <c r="Y30" s="49">
        <f t="shared" si="5"/>
        <v>3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Origine!H269</f>
        <v>17</v>
      </c>
      <c r="F31" s="21">
        <f>Origine!I269</f>
        <v>2</v>
      </c>
      <c r="G31" s="25">
        <f t="shared" si="0"/>
        <v>19</v>
      </c>
      <c r="H31" s="17"/>
      <c r="I31" s="103"/>
      <c r="J31" s="16"/>
      <c r="K31" s="81" t="s">
        <v>24</v>
      </c>
      <c r="L31" s="82"/>
      <c r="M31" s="21">
        <f>Origine!H725</f>
        <v>0</v>
      </c>
      <c r="N31" s="21">
        <f>Origine!I725</f>
        <v>3</v>
      </c>
      <c r="O31" s="25">
        <f t="shared" si="1"/>
        <v>3</v>
      </c>
      <c r="Q31" s="9"/>
      <c r="R31" s="49">
        <f t="shared" si="2"/>
        <v>19</v>
      </c>
      <c r="S31" s="44">
        <v>0.83333333333333304</v>
      </c>
      <c r="T31" s="49">
        <f t="shared" si="3"/>
        <v>17</v>
      </c>
      <c r="U31" s="49">
        <f t="shared" si="3"/>
        <v>2</v>
      </c>
      <c r="V31" s="49">
        <f t="shared" si="4"/>
        <v>3</v>
      </c>
      <c r="W31" s="44">
        <v>0.83333333333333304</v>
      </c>
      <c r="X31" s="49">
        <f t="shared" si="5"/>
        <v>0</v>
      </c>
      <c r="Y31" s="49">
        <f t="shared" si="5"/>
        <v>3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Origine!H270</f>
        <v>11</v>
      </c>
      <c r="F32" s="21">
        <f>Origine!I270</f>
        <v>2</v>
      </c>
      <c r="G32" s="25">
        <f t="shared" si="0"/>
        <v>13</v>
      </c>
      <c r="H32" s="17"/>
      <c r="I32" s="103"/>
      <c r="J32" s="16"/>
      <c r="K32" s="81" t="s">
        <v>25</v>
      </c>
      <c r="L32" s="82"/>
      <c r="M32" s="21">
        <f>Origine!H726</f>
        <v>29</v>
      </c>
      <c r="N32" s="21">
        <f>Origine!I726</f>
        <v>2</v>
      </c>
      <c r="O32" s="25">
        <f t="shared" si="1"/>
        <v>31</v>
      </c>
      <c r="Q32" s="9"/>
      <c r="R32" s="49">
        <f t="shared" si="2"/>
        <v>13</v>
      </c>
      <c r="S32" s="44">
        <v>0.875</v>
      </c>
      <c r="T32" s="49">
        <f t="shared" si="3"/>
        <v>11</v>
      </c>
      <c r="U32" s="49">
        <f t="shared" si="3"/>
        <v>2</v>
      </c>
      <c r="V32" s="49">
        <f t="shared" si="4"/>
        <v>31</v>
      </c>
      <c r="W32" s="44">
        <v>0.875</v>
      </c>
      <c r="X32" s="49">
        <f t="shared" si="5"/>
        <v>29</v>
      </c>
      <c r="Y32" s="49">
        <f t="shared" si="5"/>
        <v>2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Origine!H271</f>
        <v>7</v>
      </c>
      <c r="F33" s="21">
        <f>Origine!I271</f>
        <v>1</v>
      </c>
      <c r="G33" s="25">
        <f t="shared" si="0"/>
        <v>8</v>
      </c>
      <c r="H33" s="17"/>
      <c r="I33" s="103"/>
      <c r="J33" s="16"/>
      <c r="K33" s="81" t="s">
        <v>26</v>
      </c>
      <c r="L33" s="82"/>
      <c r="M33" s="21">
        <f>Origine!H727</f>
        <v>0</v>
      </c>
      <c r="N33" s="21">
        <f>Origine!I727</f>
        <v>2</v>
      </c>
      <c r="O33" s="25">
        <f t="shared" si="1"/>
        <v>2</v>
      </c>
      <c r="Q33" s="9"/>
      <c r="R33" s="49">
        <f t="shared" si="2"/>
        <v>8</v>
      </c>
      <c r="S33" s="44">
        <v>0.91666666666666696</v>
      </c>
      <c r="T33" s="49">
        <f t="shared" si="3"/>
        <v>7</v>
      </c>
      <c r="U33" s="49">
        <f t="shared" si="3"/>
        <v>1</v>
      </c>
      <c r="V33" s="49">
        <f t="shared" si="4"/>
        <v>2</v>
      </c>
      <c r="W33" s="44">
        <v>0.91666666666666696</v>
      </c>
      <c r="X33" s="49">
        <f t="shared" si="5"/>
        <v>0</v>
      </c>
      <c r="Y33" s="49">
        <f t="shared" si="5"/>
        <v>2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Origine!H272</f>
        <v>5</v>
      </c>
      <c r="F34" s="21">
        <f>Origine!I272</f>
        <v>0</v>
      </c>
      <c r="G34" s="25">
        <f t="shared" si="0"/>
        <v>5</v>
      </c>
      <c r="H34" s="17"/>
      <c r="I34" s="103"/>
      <c r="J34" s="16"/>
      <c r="K34" s="81" t="s">
        <v>27</v>
      </c>
      <c r="L34" s="82"/>
      <c r="M34" s="21">
        <f>Origine!H728</f>
        <v>0</v>
      </c>
      <c r="N34" s="21">
        <f>Origine!I728</f>
        <v>0</v>
      </c>
      <c r="O34" s="25">
        <f t="shared" si="1"/>
        <v>0</v>
      </c>
      <c r="Q34" s="9"/>
      <c r="R34" s="49">
        <f t="shared" si="2"/>
        <v>5</v>
      </c>
      <c r="S34" s="44">
        <v>0.95833333333333304</v>
      </c>
      <c r="T34" s="49">
        <f t="shared" si="3"/>
        <v>5</v>
      </c>
      <c r="U34" s="49">
        <f t="shared" si="3"/>
        <v>0</v>
      </c>
      <c r="V34" s="49">
        <f t="shared" si="4"/>
        <v>0</v>
      </c>
      <c r="W34" s="44">
        <v>0.95833333333333304</v>
      </c>
      <c r="X34" s="49">
        <f t="shared" si="5"/>
        <v>0</v>
      </c>
      <c r="Y34" s="49">
        <f t="shared" si="5"/>
        <v>0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680</v>
      </c>
      <c r="F35" s="105">
        <f t="shared" ref="F35:G35" si="6">SUM(F11:F34)</f>
        <v>112</v>
      </c>
      <c r="G35" s="111">
        <f t="shared" si="6"/>
        <v>792</v>
      </c>
      <c r="H35" s="16"/>
      <c r="I35" s="110"/>
      <c r="J35" s="17"/>
      <c r="K35" s="73" t="s">
        <v>44</v>
      </c>
      <c r="L35" s="74"/>
      <c r="M35" s="105">
        <f t="shared" ref="M35:O35" si="7">SUM(M11:M34)</f>
        <v>703</v>
      </c>
      <c r="N35" s="105">
        <f t="shared" si="7"/>
        <v>90</v>
      </c>
      <c r="O35" s="111">
        <f t="shared" si="7"/>
        <v>793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552</v>
      </c>
      <c r="F40" s="118">
        <f>SUM(F18:F29)</f>
        <v>98</v>
      </c>
      <c r="G40" s="120">
        <f>SUM(E40:F41)</f>
        <v>650</v>
      </c>
      <c r="H40" s="16"/>
      <c r="I40" s="129"/>
      <c r="J40" s="17"/>
      <c r="K40" s="114" t="s">
        <v>45</v>
      </c>
      <c r="L40" s="115"/>
      <c r="M40" s="118">
        <f>SUM(M18:M29)</f>
        <v>513</v>
      </c>
      <c r="N40" s="118">
        <f>SUM(N18:N29)</f>
        <v>69</v>
      </c>
      <c r="O40" s="120">
        <f>SUM(M40:N41)</f>
        <v>582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128</v>
      </c>
      <c r="F42" s="127">
        <f>SUM(F11:F17,F30:F34)</f>
        <v>14</v>
      </c>
      <c r="G42" s="130">
        <f>SUM(E42:F43)</f>
        <v>142</v>
      </c>
      <c r="H42" s="16"/>
      <c r="I42" s="133"/>
      <c r="J42" s="17"/>
      <c r="K42" s="116" t="s">
        <v>46</v>
      </c>
      <c r="L42" s="117"/>
      <c r="M42" s="125">
        <f>SUM(M11:M17,M30:M34)</f>
        <v>190</v>
      </c>
      <c r="N42" s="127">
        <f>SUM(N11:N17,N30:N34)</f>
        <v>21</v>
      </c>
      <c r="O42" s="132">
        <f>SUM(M42:N43)</f>
        <v>211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680</v>
      </c>
      <c r="F44" s="134">
        <f>SUM(F40:F43)</f>
        <v>112</v>
      </c>
      <c r="G44" s="136">
        <f>SUM(E44:F45)</f>
        <v>792</v>
      </c>
      <c r="H44" s="16"/>
      <c r="I44" s="110"/>
      <c r="J44" s="17"/>
      <c r="K44" s="73" t="s">
        <v>44</v>
      </c>
      <c r="L44" s="108"/>
      <c r="M44" s="134">
        <f>SUM(M40:M43)</f>
        <v>703</v>
      </c>
      <c r="N44" s="134">
        <f>SUM(N40:N43)</f>
        <v>90</v>
      </c>
      <c r="O44" s="136">
        <f>SUM(M44:N45)</f>
        <v>793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100.8" x14ac:dyDescent="0.5">
      <c r="C51" s="138" t="str">
        <f>CONCATENATE((AE10),".00"," - ",(AF10),".00")</f>
        <v>8.00 - 9.00</v>
      </c>
      <c r="D51" s="139"/>
      <c r="E51" s="30">
        <f>AB11</f>
        <v>73</v>
      </c>
      <c r="F51" s="31">
        <f>AC11</f>
        <v>18</v>
      </c>
      <c r="G51" s="32">
        <f>SUM(E51:F51)</f>
        <v>91</v>
      </c>
      <c r="H51" s="28"/>
      <c r="I51" s="27"/>
      <c r="J51" s="27"/>
      <c r="K51" s="138" t="str">
        <f>CONCATENATE((AK10),".00"," - ",(AL10),".00")</f>
        <v>11.00 - 12.00</v>
      </c>
      <c r="L51" s="139"/>
      <c r="M51" s="30">
        <f>AH11</f>
        <v>102</v>
      </c>
      <c r="N51" s="31">
        <f>AI11</f>
        <v>7</v>
      </c>
      <c r="O51" s="32">
        <f>SUM(M51:N51)</f>
        <v>109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13.00 - 14.00</v>
      </c>
      <c r="D52" s="141"/>
      <c r="E52" s="33">
        <f>AB14</f>
        <v>41</v>
      </c>
      <c r="F52" s="34">
        <f>AC14</f>
        <v>6</v>
      </c>
      <c r="G52" s="35">
        <f>SUM(E52:F52)</f>
        <v>47</v>
      </c>
      <c r="H52" s="28"/>
      <c r="I52" s="27"/>
      <c r="J52" s="27"/>
      <c r="K52" s="140" t="str">
        <f>CONCATENATE((AK13),".00"," - ",(AL13),".00")</f>
        <v>13.00 - 14.00</v>
      </c>
      <c r="L52" s="141"/>
      <c r="M52" s="33">
        <f>AH14</f>
        <v>44</v>
      </c>
      <c r="N52" s="34">
        <f>AI14</f>
        <v>7</v>
      </c>
      <c r="O52" s="35">
        <f>SUM(M52:N52)</f>
        <v>51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18" zoomScale="25" zoomScaleNormal="25" workbookViewId="0">
      <selection activeCell="K8" sqref="K8"/>
    </sheetView>
  </sheetViews>
  <sheetFormatPr defaultRowHeight="13.2" x14ac:dyDescent="0.25"/>
  <cols>
    <col min="12" max="12" width="43.664062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+Origine!B273</f>
        <v>45704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33</v>
      </c>
      <c r="AC10" s="44">
        <f>VLOOKUP(AB10,R11:S23,2,FALSE)</f>
        <v>0.45833333333333298</v>
      </c>
      <c r="AD10" s="44">
        <f>AC10+S12</f>
        <v>0.49999999999999967</v>
      </c>
      <c r="AE10" s="45">
        <f>HOUR(AC10)</f>
        <v>11</v>
      </c>
      <c r="AF10" s="45">
        <f>HOUR(AD10)</f>
        <v>12</v>
      </c>
      <c r="AG10" s="45" t="s">
        <v>28</v>
      </c>
      <c r="AH10" s="45">
        <f>MAX(V11:V23)</f>
        <v>33</v>
      </c>
      <c r="AI10" s="44">
        <f>VLOOKUP(AH10,V11:W23,2,FALSE)</f>
        <v>0.29166666666666702</v>
      </c>
      <c r="AJ10" s="44">
        <f>AI10+W12</f>
        <v>0.3333333333333337</v>
      </c>
      <c r="AK10" s="45">
        <f>HOUR(AI10)</f>
        <v>7</v>
      </c>
      <c r="AL10" s="45">
        <f>HOUR(AJ10)</f>
        <v>8</v>
      </c>
    </row>
    <row r="11" spans="1:38" ht="25.8" thickBot="1" x14ac:dyDescent="0.3">
      <c r="A11" s="98"/>
      <c r="C11" s="100" t="s">
        <v>4</v>
      </c>
      <c r="D11" s="101"/>
      <c r="E11" s="21">
        <f>Origine!H273</f>
        <v>4</v>
      </c>
      <c r="F11" s="21">
        <f>Origine!I273</f>
        <v>0</v>
      </c>
      <c r="G11" s="22">
        <f>SUM(E11:F11)</f>
        <v>4</v>
      </c>
      <c r="H11" s="17"/>
      <c r="I11" s="102"/>
      <c r="J11" s="16"/>
      <c r="K11" s="100" t="s">
        <v>4</v>
      </c>
      <c r="L11" s="101"/>
      <c r="M11" s="21">
        <f>Origine!H729</f>
        <v>0</v>
      </c>
      <c r="N11" s="21">
        <f>Origine!I729</f>
        <v>1</v>
      </c>
      <c r="O11" s="22">
        <f>SUM(M11:N11)</f>
        <v>1</v>
      </c>
      <c r="Q11" s="9"/>
      <c r="R11" s="49">
        <f>G11</f>
        <v>4</v>
      </c>
      <c r="S11" s="44">
        <v>0</v>
      </c>
      <c r="T11" s="49">
        <f>E11</f>
        <v>4</v>
      </c>
      <c r="U11" s="49">
        <f>F11</f>
        <v>0</v>
      </c>
      <c r="V11" s="49">
        <f>O11</f>
        <v>1</v>
      </c>
      <c r="W11" s="44">
        <v>0</v>
      </c>
      <c r="X11" s="49">
        <f>M11</f>
        <v>0</v>
      </c>
      <c r="Y11" s="49">
        <f>N11</f>
        <v>1</v>
      </c>
      <c r="Z11" s="6"/>
      <c r="AA11" s="45" t="s">
        <v>29</v>
      </c>
      <c r="AB11" s="45">
        <f>VLOOKUP($AC$10,$S$11:$U$34,2,FALSE)</f>
        <v>29</v>
      </c>
      <c r="AC11" s="45">
        <f>VLOOKUP($AC$10,$S$11:$U$34,3,FALSE)</f>
        <v>4</v>
      </c>
      <c r="AD11" s="45"/>
      <c r="AE11" s="45"/>
      <c r="AF11" s="45"/>
      <c r="AG11" s="45" t="s">
        <v>29</v>
      </c>
      <c r="AH11" s="45">
        <f>VLOOKUP($AI$10,$W$11:$Y$34,2,FALSE)</f>
        <v>29</v>
      </c>
      <c r="AI11" s="45">
        <f>VLOOKUP($AI$10,$W$11:$Y$34,3,FALSE)</f>
        <v>4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Origine!H274</f>
        <v>2</v>
      </c>
      <c r="F12" s="21">
        <f>Origine!I274</f>
        <v>0</v>
      </c>
      <c r="G12" s="25">
        <f t="shared" ref="G12:G34" si="0">SUM(E12:F12)</f>
        <v>2</v>
      </c>
      <c r="H12" s="17"/>
      <c r="I12" s="103"/>
      <c r="J12" s="16"/>
      <c r="K12" s="81" t="s">
        <v>5</v>
      </c>
      <c r="L12" s="82"/>
      <c r="M12" s="21">
        <f>Origine!H730</f>
        <v>15</v>
      </c>
      <c r="N12" s="21">
        <f>Origine!I730</f>
        <v>0</v>
      </c>
      <c r="O12" s="25">
        <f t="shared" ref="O12:O34" si="1">SUM(M12:N12)</f>
        <v>15</v>
      </c>
      <c r="Q12" s="9"/>
      <c r="R12" s="49">
        <f t="shared" ref="R12:R34" si="2">G12</f>
        <v>2</v>
      </c>
      <c r="S12" s="44">
        <v>4.1666666666666664E-2</v>
      </c>
      <c r="T12" s="49">
        <f t="shared" ref="T12:U34" si="3">E12</f>
        <v>2</v>
      </c>
      <c r="U12" s="49">
        <f t="shared" si="3"/>
        <v>0</v>
      </c>
      <c r="V12" s="49">
        <f t="shared" ref="V12:V34" si="4">O12</f>
        <v>15</v>
      </c>
      <c r="W12" s="44">
        <v>4.1666666666666664E-2</v>
      </c>
      <c r="X12" s="49">
        <f t="shared" ref="X12:Y34" si="5">M12</f>
        <v>15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Origine!H275</f>
        <v>1</v>
      </c>
      <c r="F13" s="21">
        <f>Origine!I275</f>
        <v>0</v>
      </c>
      <c r="G13" s="25">
        <f t="shared" si="0"/>
        <v>1</v>
      </c>
      <c r="H13" s="17"/>
      <c r="I13" s="103"/>
      <c r="J13" s="16"/>
      <c r="K13" s="81" t="s">
        <v>6</v>
      </c>
      <c r="L13" s="82"/>
      <c r="M13" s="21">
        <f>Origine!H731</f>
        <v>0</v>
      </c>
      <c r="N13" s="21">
        <f>Origine!I731</f>
        <v>0</v>
      </c>
      <c r="O13" s="25">
        <f t="shared" si="1"/>
        <v>0</v>
      </c>
      <c r="Q13" s="9"/>
      <c r="R13" s="49">
        <f t="shared" si="2"/>
        <v>1</v>
      </c>
      <c r="S13" s="44">
        <v>8.3333333333333329E-2</v>
      </c>
      <c r="T13" s="49">
        <f t="shared" si="3"/>
        <v>1</v>
      </c>
      <c r="U13" s="49">
        <f t="shared" si="3"/>
        <v>0</v>
      </c>
      <c r="V13" s="49">
        <f t="shared" si="4"/>
        <v>0</v>
      </c>
      <c r="W13" s="44">
        <v>8.3333333333333329E-2</v>
      </c>
      <c r="X13" s="49">
        <f t="shared" si="5"/>
        <v>0</v>
      </c>
      <c r="Y13" s="49">
        <f t="shared" si="5"/>
        <v>0</v>
      </c>
      <c r="Z13" s="6"/>
      <c r="AA13" s="45" t="s">
        <v>30</v>
      </c>
      <c r="AB13" s="45">
        <f>MAX(R24:R34)</f>
        <v>53</v>
      </c>
      <c r="AC13" s="44">
        <f>VLOOKUP(AB13,R24:S34,2,FALSE)</f>
        <v>0.54166666666666696</v>
      </c>
      <c r="AD13" s="44">
        <f>AC13+S12</f>
        <v>0.58333333333333359</v>
      </c>
      <c r="AE13" s="45">
        <f>HOUR(AC13)</f>
        <v>13</v>
      </c>
      <c r="AF13" s="45">
        <f>HOUR(AD13)</f>
        <v>14</v>
      </c>
      <c r="AG13" s="45" t="s">
        <v>30</v>
      </c>
      <c r="AH13" s="45">
        <f>MAX(V24:V34)</f>
        <v>45</v>
      </c>
      <c r="AI13" s="44">
        <f>VLOOKUP(AH13,V24:W34,2,FALSE)</f>
        <v>0.75</v>
      </c>
      <c r="AJ13" s="44">
        <f>AI13+W12</f>
        <v>0.79166666666666663</v>
      </c>
      <c r="AK13" s="45">
        <f>HOUR(AI13)</f>
        <v>18</v>
      </c>
      <c r="AL13" s="45">
        <f>HOUR(AJ13)</f>
        <v>19</v>
      </c>
    </row>
    <row r="14" spans="1:38" ht="25.8" thickBot="1" x14ac:dyDescent="0.3">
      <c r="A14" s="99"/>
      <c r="C14" s="81" t="s">
        <v>7</v>
      </c>
      <c r="D14" s="82"/>
      <c r="E14" s="21">
        <f>Origine!H276</f>
        <v>2</v>
      </c>
      <c r="F14" s="21">
        <f>Origine!I276</f>
        <v>0</v>
      </c>
      <c r="G14" s="25">
        <f t="shared" si="0"/>
        <v>2</v>
      </c>
      <c r="H14" s="17"/>
      <c r="I14" s="103"/>
      <c r="J14" s="16"/>
      <c r="K14" s="81" t="s">
        <v>7</v>
      </c>
      <c r="L14" s="82"/>
      <c r="M14" s="21">
        <f>Origine!H732</f>
        <v>0</v>
      </c>
      <c r="N14" s="21">
        <f>Origine!I732</f>
        <v>0</v>
      </c>
      <c r="O14" s="25">
        <f t="shared" si="1"/>
        <v>0</v>
      </c>
      <c r="Q14" s="9"/>
      <c r="R14" s="49">
        <f t="shared" si="2"/>
        <v>2</v>
      </c>
      <c r="S14" s="44">
        <v>0.125</v>
      </c>
      <c r="T14" s="49">
        <f t="shared" si="3"/>
        <v>2</v>
      </c>
      <c r="U14" s="49">
        <f t="shared" si="3"/>
        <v>0</v>
      </c>
      <c r="V14" s="49">
        <f t="shared" si="4"/>
        <v>0</v>
      </c>
      <c r="W14" s="44">
        <v>0.125</v>
      </c>
      <c r="X14" s="49">
        <f t="shared" si="5"/>
        <v>0</v>
      </c>
      <c r="Y14" s="49">
        <f t="shared" si="5"/>
        <v>0</v>
      </c>
      <c r="Z14" s="6"/>
      <c r="AA14" s="45" t="s">
        <v>29</v>
      </c>
      <c r="AB14" s="45">
        <f>VLOOKUP($AC$13,$S$11:$U$34,2,FALSE)</f>
        <v>49</v>
      </c>
      <c r="AC14" s="45">
        <f>VLOOKUP($AC$13,$S$11:$U$34,3,FALSE)</f>
        <v>4</v>
      </c>
      <c r="AD14" s="45"/>
      <c r="AE14" s="45"/>
      <c r="AF14" s="45"/>
      <c r="AG14" s="45" t="s">
        <v>29</v>
      </c>
      <c r="AH14" s="45">
        <f>VLOOKUP($AI$13,$W$11:$Y$34,2,FALSE)</f>
        <v>44</v>
      </c>
      <c r="AI14" s="45">
        <f>VLOOKUP($AI$13,$W$11:$Y$34,3,FALSE)</f>
        <v>1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Origine!H277</f>
        <v>2</v>
      </c>
      <c r="F15" s="21">
        <f>Origine!I277</f>
        <v>0</v>
      </c>
      <c r="G15" s="25">
        <f t="shared" si="0"/>
        <v>2</v>
      </c>
      <c r="H15" s="17"/>
      <c r="I15" s="103"/>
      <c r="J15" s="16"/>
      <c r="K15" s="81" t="s">
        <v>8</v>
      </c>
      <c r="L15" s="82"/>
      <c r="M15" s="21">
        <f>Origine!H733</f>
        <v>0</v>
      </c>
      <c r="N15" s="21">
        <f>Origine!I733</f>
        <v>0</v>
      </c>
      <c r="O15" s="25">
        <f t="shared" si="1"/>
        <v>0</v>
      </c>
      <c r="Q15" s="9"/>
      <c r="R15" s="49">
        <f t="shared" si="2"/>
        <v>2</v>
      </c>
      <c r="S15" s="44">
        <v>0.16666666666666666</v>
      </c>
      <c r="T15" s="49">
        <f t="shared" si="3"/>
        <v>2</v>
      </c>
      <c r="U15" s="49">
        <f t="shared" si="3"/>
        <v>0</v>
      </c>
      <c r="V15" s="49">
        <f t="shared" si="4"/>
        <v>0</v>
      </c>
      <c r="W15" s="44">
        <v>0.16666666666666666</v>
      </c>
      <c r="X15" s="49">
        <f t="shared" si="5"/>
        <v>0</v>
      </c>
      <c r="Y15" s="49">
        <f t="shared" si="5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Origine!H278</f>
        <v>15</v>
      </c>
      <c r="F16" s="21">
        <f>Origine!I278</f>
        <v>1</v>
      </c>
      <c r="G16" s="25">
        <f t="shared" si="0"/>
        <v>16</v>
      </c>
      <c r="H16" s="17"/>
      <c r="I16" s="103"/>
      <c r="J16" s="16"/>
      <c r="K16" s="81" t="s">
        <v>9</v>
      </c>
      <c r="L16" s="82"/>
      <c r="M16" s="21">
        <f>Origine!H734</f>
        <v>0</v>
      </c>
      <c r="N16" s="21">
        <f>Origine!I734</f>
        <v>6</v>
      </c>
      <c r="O16" s="25">
        <f t="shared" si="1"/>
        <v>6</v>
      </c>
      <c r="Q16" s="9"/>
      <c r="R16" s="49">
        <f t="shared" si="2"/>
        <v>16</v>
      </c>
      <c r="S16" s="44">
        <v>0.20833333333333301</v>
      </c>
      <c r="T16" s="49">
        <f t="shared" si="3"/>
        <v>15</v>
      </c>
      <c r="U16" s="49">
        <f t="shared" si="3"/>
        <v>1</v>
      </c>
      <c r="V16" s="49">
        <f t="shared" si="4"/>
        <v>6</v>
      </c>
      <c r="W16" s="44">
        <v>0.20833333333333301</v>
      </c>
      <c r="X16" s="49">
        <f t="shared" si="5"/>
        <v>0</v>
      </c>
      <c r="Y16" s="49">
        <f t="shared" si="5"/>
        <v>6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Origine!H279</f>
        <v>12</v>
      </c>
      <c r="F17" s="21">
        <f>Origine!I279</f>
        <v>3</v>
      </c>
      <c r="G17" s="25">
        <f t="shared" si="0"/>
        <v>15</v>
      </c>
      <c r="H17" s="17"/>
      <c r="I17" s="103"/>
      <c r="J17" s="16"/>
      <c r="K17" s="81" t="s">
        <v>10</v>
      </c>
      <c r="L17" s="82"/>
      <c r="M17" s="21">
        <f>Origine!H735</f>
        <v>15</v>
      </c>
      <c r="N17" s="21">
        <f>Origine!I735</f>
        <v>2</v>
      </c>
      <c r="O17" s="25">
        <f t="shared" si="1"/>
        <v>17</v>
      </c>
      <c r="Q17" s="9"/>
      <c r="R17" s="49">
        <f t="shared" si="2"/>
        <v>15</v>
      </c>
      <c r="S17" s="44">
        <v>0.25</v>
      </c>
      <c r="T17" s="49">
        <f t="shared" si="3"/>
        <v>12</v>
      </c>
      <c r="U17" s="49">
        <f t="shared" si="3"/>
        <v>3</v>
      </c>
      <c r="V17" s="49">
        <f t="shared" si="4"/>
        <v>17</v>
      </c>
      <c r="W17" s="44">
        <v>0.25</v>
      </c>
      <c r="X17" s="49">
        <f t="shared" si="5"/>
        <v>15</v>
      </c>
      <c r="Y17" s="49">
        <f t="shared" si="5"/>
        <v>2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Origine!H280</f>
        <v>23</v>
      </c>
      <c r="F18" s="21">
        <f>Origine!I280</f>
        <v>5</v>
      </c>
      <c r="G18" s="25">
        <f t="shared" si="0"/>
        <v>28</v>
      </c>
      <c r="H18" s="17"/>
      <c r="I18" s="26"/>
      <c r="J18" s="16"/>
      <c r="K18" s="81" t="s">
        <v>11</v>
      </c>
      <c r="L18" s="82"/>
      <c r="M18" s="21">
        <f>Origine!H736</f>
        <v>29</v>
      </c>
      <c r="N18" s="21">
        <f>Origine!I736</f>
        <v>4</v>
      </c>
      <c r="O18" s="25">
        <f t="shared" si="1"/>
        <v>33</v>
      </c>
      <c r="Q18" s="9"/>
      <c r="R18" s="49">
        <f t="shared" si="2"/>
        <v>28</v>
      </c>
      <c r="S18" s="44">
        <v>0.29166666666666702</v>
      </c>
      <c r="T18" s="49">
        <f t="shared" si="3"/>
        <v>23</v>
      </c>
      <c r="U18" s="49">
        <f t="shared" si="3"/>
        <v>5</v>
      </c>
      <c r="V18" s="49">
        <f t="shared" si="4"/>
        <v>33</v>
      </c>
      <c r="W18" s="44">
        <v>0.29166666666666702</v>
      </c>
      <c r="X18" s="49">
        <f t="shared" si="5"/>
        <v>29</v>
      </c>
      <c r="Y18" s="49">
        <f t="shared" si="5"/>
        <v>4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Origine!H281</f>
        <v>29</v>
      </c>
      <c r="F19" s="21">
        <f>Origine!I281</f>
        <v>2</v>
      </c>
      <c r="G19" s="25">
        <f t="shared" si="0"/>
        <v>31</v>
      </c>
      <c r="H19" s="17"/>
      <c r="I19" s="26"/>
      <c r="J19" s="16"/>
      <c r="K19" s="81" t="s">
        <v>12</v>
      </c>
      <c r="L19" s="82"/>
      <c r="M19" s="21">
        <f>Origine!H737</f>
        <v>29</v>
      </c>
      <c r="N19" s="21">
        <f>Origine!I737</f>
        <v>3</v>
      </c>
      <c r="O19" s="25">
        <f t="shared" si="1"/>
        <v>32</v>
      </c>
      <c r="Q19" s="9"/>
      <c r="R19" s="49">
        <f t="shared" si="2"/>
        <v>31</v>
      </c>
      <c r="S19" s="44">
        <v>0.33333333333333298</v>
      </c>
      <c r="T19" s="49">
        <f t="shared" si="3"/>
        <v>29</v>
      </c>
      <c r="U19" s="49">
        <f t="shared" si="3"/>
        <v>2</v>
      </c>
      <c r="V19" s="49">
        <f t="shared" si="4"/>
        <v>32</v>
      </c>
      <c r="W19" s="44">
        <v>0.33333333333333298</v>
      </c>
      <c r="X19" s="49">
        <f t="shared" si="5"/>
        <v>29</v>
      </c>
      <c r="Y19" s="49">
        <f t="shared" si="5"/>
        <v>3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Origine!H282</f>
        <v>23</v>
      </c>
      <c r="F20" s="21">
        <f>Origine!I282</f>
        <v>2</v>
      </c>
      <c r="G20" s="25">
        <f t="shared" si="0"/>
        <v>25</v>
      </c>
      <c r="H20" s="17"/>
      <c r="I20" s="26"/>
      <c r="J20" s="16"/>
      <c r="K20" s="81" t="s">
        <v>13</v>
      </c>
      <c r="L20" s="82"/>
      <c r="M20" s="21">
        <f>Origine!H738</f>
        <v>29</v>
      </c>
      <c r="N20" s="21">
        <f>Origine!I738</f>
        <v>3</v>
      </c>
      <c r="O20" s="25">
        <f t="shared" si="1"/>
        <v>32</v>
      </c>
      <c r="Q20" s="9"/>
      <c r="R20" s="49">
        <f t="shared" si="2"/>
        <v>25</v>
      </c>
      <c r="S20" s="44">
        <v>0.375</v>
      </c>
      <c r="T20" s="49">
        <f t="shared" si="3"/>
        <v>23</v>
      </c>
      <c r="U20" s="49">
        <f t="shared" si="3"/>
        <v>2</v>
      </c>
      <c r="V20" s="49">
        <f t="shared" si="4"/>
        <v>32</v>
      </c>
      <c r="W20" s="44">
        <v>0.375</v>
      </c>
      <c r="X20" s="49">
        <f t="shared" si="5"/>
        <v>29</v>
      </c>
      <c r="Y20" s="49">
        <f t="shared" si="5"/>
        <v>3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Origine!H283</f>
        <v>26</v>
      </c>
      <c r="F21" s="21">
        <f>Origine!I283</f>
        <v>3</v>
      </c>
      <c r="G21" s="25">
        <f t="shared" si="0"/>
        <v>29</v>
      </c>
      <c r="H21" s="17"/>
      <c r="I21" s="26"/>
      <c r="J21" s="16"/>
      <c r="K21" s="81" t="s">
        <v>14</v>
      </c>
      <c r="L21" s="82"/>
      <c r="M21" s="21">
        <f>Origine!H739</f>
        <v>15</v>
      </c>
      <c r="N21" s="21">
        <f>Origine!I739</f>
        <v>2</v>
      </c>
      <c r="O21" s="25">
        <f t="shared" si="1"/>
        <v>17</v>
      </c>
      <c r="Q21" s="9"/>
      <c r="R21" s="49">
        <f t="shared" si="2"/>
        <v>29</v>
      </c>
      <c r="S21" s="44">
        <v>0.41666666666666702</v>
      </c>
      <c r="T21" s="49">
        <f t="shared" si="3"/>
        <v>26</v>
      </c>
      <c r="U21" s="49">
        <f t="shared" si="3"/>
        <v>3</v>
      </c>
      <c r="V21" s="49">
        <f t="shared" si="4"/>
        <v>17</v>
      </c>
      <c r="W21" s="44">
        <v>0.41666666666666702</v>
      </c>
      <c r="X21" s="49">
        <f t="shared" si="5"/>
        <v>15</v>
      </c>
      <c r="Y21" s="49">
        <f t="shared" si="5"/>
        <v>2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Origine!H284</f>
        <v>29</v>
      </c>
      <c r="F22" s="21">
        <f>Origine!I284</f>
        <v>4</v>
      </c>
      <c r="G22" s="25">
        <f t="shared" si="0"/>
        <v>33</v>
      </c>
      <c r="H22" s="17"/>
      <c r="I22" s="26"/>
      <c r="J22" s="16"/>
      <c r="K22" s="81" t="s">
        <v>15</v>
      </c>
      <c r="L22" s="82"/>
      <c r="M22" s="21">
        <f>Origine!H740</f>
        <v>29</v>
      </c>
      <c r="N22" s="21">
        <f>Origine!I740</f>
        <v>3</v>
      </c>
      <c r="O22" s="25">
        <f t="shared" si="1"/>
        <v>32</v>
      </c>
      <c r="Q22" s="9"/>
      <c r="R22" s="49">
        <f t="shared" si="2"/>
        <v>33</v>
      </c>
      <c r="S22" s="44">
        <v>0.45833333333333298</v>
      </c>
      <c r="T22" s="49">
        <f t="shared" si="3"/>
        <v>29</v>
      </c>
      <c r="U22" s="49">
        <f t="shared" si="3"/>
        <v>4</v>
      </c>
      <c r="V22" s="49">
        <f t="shared" si="4"/>
        <v>32</v>
      </c>
      <c r="W22" s="44">
        <v>0.45833333333333298</v>
      </c>
      <c r="X22" s="49">
        <f t="shared" si="5"/>
        <v>29</v>
      </c>
      <c r="Y22" s="49">
        <f t="shared" si="5"/>
        <v>3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25.8" thickBot="1" x14ac:dyDescent="0.3">
      <c r="A23" s="12"/>
      <c r="C23" s="81" t="s">
        <v>16</v>
      </c>
      <c r="D23" s="82"/>
      <c r="E23" s="21">
        <f>Origine!H285</f>
        <v>23</v>
      </c>
      <c r="F23" s="21">
        <f>Origine!I285</f>
        <v>1</v>
      </c>
      <c r="G23" s="25">
        <f t="shared" si="0"/>
        <v>24</v>
      </c>
      <c r="H23" s="17"/>
      <c r="I23" s="26"/>
      <c r="J23" s="16"/>
      <c r="K23" s="81" t="s">
        <v>16</v>
      </c>
      <c r="L23" s="82"/>
      <c r="M23" s="21">
        <f>Origine!H741</f>
        <v>29</v>
      </c>
      <c r="N23" s="21">
        <f>Origine!I741</f>
        <v>3</v>
      </c>
      <c r="O23" s="25">
        <f t="shared" si="1"/>
        <v>32</v>
      </c>
      <c r="Q23" s="9"/>
      <c r="R23" s="49">
        <f t="shared" si="2"/>
        <v>24</v>
      </c>
      <c r="S23" s="44">
        <v>0.5</v>
      </c>
      <c r="T23" s="49">
        <f t="shared" si="3"/>
        <v>23</v>
      </c>
      <c r="U23" s="49">
        <f t="shared" si="3"/>
        <v>1</v>
      </c>
      <c r="V23" s="49">
        <f t="shared" si="4"/>
        <v>32</v>
      </c>
      <c r="W23" s="44">
        <v>0.5</v>
      </c>
      <c r="X23" s="49">
        <f t="shared" si="5"/>
        <v>29</v>
      </c>
      <c r="Y23" s="49">
        <f t="shared" si="5"/>
        <v>3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Origine!H286</f>
        <v>49</v>
      </c>
      <c r="F24" s="21">
        <f>Origine!I286</f>
        <v>4</v>
      </c>
      <c r="G24" s="25">
        <f t="shared" si="0"/>
        <v>53</v>
      </c>
      <c r="H24" s="17"/>
      <c r="I24" s="26"/>
      <c r="J24" s="16"/>
      <c r="K24" s="81" t="s">
        <v>17</v>
      </c>
      <c r="L24" s="82"/>
      <c r="M24" s="21">
        <f>Origine!H742</f>
        <v>15</v>
      </c>
      <c r="N24" s="21">
        <f>Origine!I742</f>
        <v>2</v>
      </c>
      <c r="O24" s="25">
        <f t="shared" si="1"/>
        <v>17</v>
      </c>
      <c r="Q24" s="9"/>
      <c r="R24" s="49">
        <f t="shared" si="2"/>
        <v>53</v>
      </c>
      <c r="S24" s="44">
        <v>0.54166666666666696</v>
      </c>
      <c r="T24" s="49">
        <f t="shared" si="3"/>
        <v>49</v>
      </c>
      <c r="U24" s="49">
        <f t="shared" si="3"/>
        <v>4</v>
      </c>
      <c r="V24" s="49">
        <f t="shared" si="4"/>
        <v>17</v>
      </c>
      <c r="W24" s="44">
        <v>0.54166666666666696</v>
      </c>
      <c r="X24" s="49">
        <f t="shared" si="5"/>
        <v>15</v>
      </c>
      <c r="Y24" s="49">
        <f t="shared" si="5"/>
        <v>2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Origine!H287</f>
        <v>17</v>
      </c>
      <c r="F25" s="21">
        <f>Origine!I287</f>
        <v>2</v>
      </c>
      <c r="G25" s="25">
        <f t="shared" si="0"/>
        <v>19</v>
      </c>
      <c r="H25" s="17"/>
      <c r="I25" s="26"/>
      <c r="J25" s="16"/>
      <c r="K25" s="81" t="s">
        <v>18</v>
      </c>
      <c r="L25" s="82"/>
      <c r="M25" s="21">
        <f>Origine!H743</f>
        <v>0</v>
      </c>
      <c r="N25" s="21">
        <f>Origine!I743</f>
        <v>2</v>
      </c>
      <c r="O25" s="25">
        <f t="shared" si="1"/>
        <v>2</v>
      </c>
      <c r="Q25" s="9"/>
      <c r="R25" s="49">
        <f t="shared" si="2"/>
        <v>19</v>
      </c>
      <c r="S25" s="44">
        <v>0.58333333333333304</v>
      </c>
      <c r="T25" s="49">
        <f t="shared" si="3"/>
        <v>17</v>
      </c>
      <c r="U25" s="49">
        <f t="shared" si="3"/>
        <v>2</v>
      </c>
      <c r="V25" s="49">
        <f t="shared" si="4"/>
        <v>2</v>
      </c>
      <c r="W25" s="44">
        <v>0.58333333333333304</v>
      </c>
      <c r="X25" s="49">
        <f t="shared" si="5"/>
        <v>0</v>
      </c>
      <c r="Y25" s="49">
        <f t="shared" si="5"/>
        <v>2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Origine!H288</f>
        <v>26</v>
      </c>
      <c r="F26" s="21">
        <f>Origine!I288</f>
        <v>3</v>
      </c>
      <c r="G26" s="25">
        <f t="shared" si="0"/>
        <v>29</v>
      </c>
      <c r="H26" s="17"/>
      <c r="I26" s="26"/>
      <c r="J26" s="16"/>
      <c r="K26" s="81" t="s">
        <v>19</v>
      </c>
      <c r="L26" s="82"/>
      <c r="M26" s="21">
        <f>Origine!H744</f>
        <v>0</v>
      </c>
      <c r="N26" s="21">
        <f>Origine!I744</f>
        <v>1</v>
      </c>
      <c r="O26" s="25">
        <f t="shared" si="1"/>
        <v>1</v>
      </c>
      <c r="Q26" s="9"/>
      <c r="R26" s="49">
        <f t="shared" si="2"/>
        <v>29</v>
      </c>
      <c r="S26" s="44">
        <v>0.625</v>
      </c>
      <c r="T26" s="49">
        <f t="shared" si="3"/>
        <v>26</v>
      </c>
      <c r="U26" s="49">
        <f t="shared" si="3"/>
        <v>3</v>
      </c>
      <c r="V26" s="49">
        <f t="shared" si="4"/>
        <v>1</v>
      </c>
      <c r="W26" s="44">
        <v>0.625</v>
      </c>
      <c r="X26" s="49">
        <f t="shared" si="5"/>
        <v>0</v>
      </c>
      <c r="Y26" s="49">
        <f t="shared" si="5"/>
        <v>1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Origine!H289</f>
        <v>34</v>
      </c>
      <c r="F27" s="21">
        <f>Origine!I289</f>
        <v>2</v>
      </c>
      <c r="G27" s="25">
        <f t="shared" si="0"/>
        <v>36</v>
      </c>
      <c r="H27" s="17"/>
      <c r="I27" s="26"/>
      <c r="J27" s="16"/>
      <c r="K27" s="81" t="s">
        <v>20</v>
      </c>
      <c r="L27" s="82"/>
      <c r="M27" s="21">
        <f>Origine!H745</f>
        <v>0</v>
      </c>
      <c r="N27" s="21">
        <f>Origine!I745</f>
        <v>2</v>
      </c>
      <c r="O27" s="25">
        <f t="shared" si="1"/>
        <v>2</v>
      </c>
      <c r="Q27" s="9"/>
      <c r="R27" s="49">
        <f t="shared" si="2"/>
        <v>36</v>
      </c>
      <c r="S27" s="44">
        <v>0.66666666666666696</v>
      </c>
      <c r="T27" s="49">
        <f t="shared" si="3"/>
        <v>34</v>
      </c>
      <c r="U27" s="49">
        <f t="shared" si="3"/>
        <v>2</v>
      </c>
      <c r="V27" s="49">
        <f t="shared" si="4"/>
        <v>2</v>
      </c>
      <c r="W27" s="44">
        <v>0.66666666666666696</v>
      </c>
      <c r="X27" s="49">
        <f t="shared" si="5"/>
        <v>0</v>
      </c>
      <c r="Y27" s="49">
        <f t="shared" si="5"/>
        <v>2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Origine!H290</f>
        <v>36</v>
      </c>
      <c r="F28" s="21">
        <f>Origine!I290</f>
        <v>4</v>
      </c>
      <c r="G28" s="25">
        <f t="shared" si="0"/>
        <v>40</v>
      </c>
      <c r="H28" s="17"/>
      <c r="I28" s="26"/>
      <c r="J28" s="16"/>
      <c r="K28" s="81" t="s">
        <v>21</v>
      </c>
      <c r="L28" s="82"/>
      <c r="M28" s="21">
        <f>Origine!H746</f>
        <v>0</v>
      </c>
      <c r="N28" s="21">
        <f>Origine!I746</f>
        <v>2</v>
      </c>
      <c r="O28" s="25">
        <f t="shared" si="1"/>
        <v>2</v>
      </c>
      <c r="Q28" s="9"/>
      <c r="R28" s="49">
        <f t="shared" si="2"/>
        <v>40</v>
      </c>
      <c r="S28" s="44">
        <v>0.70833333333333304</v>
      </c>
      <c r="T28" s="49">
        <f t="shared" si="3"/>
        <v>36</v>
      </c>
      <c r="U28" s="49">
        <f t="shared" si="3"/>
        <v>4</v>
      </c>
      <c r="V28" s="49">
        <f t="shared" si="4"/>
        <v>2</v>
      </c>
      <c r="W28" s="44">
        <v>0.70833333333333304</v>
      </c>
      <c r="X28" s="49">
        <f t="shared" si="5"/>
        <v>0</v>
      </c>
      <c r="Y28" s="49">
        <f t="shared" si="5"/>
        <v>2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Origine!H291</f>
        <v>21</v>
      </c>
      <c r="F29" s="21">
        <f>Origine!I291</f>
        <v>3</v>
      </c>
      <c r="G29" s="25">
        <f t="shared" si="0"/>
        <v>24</v>
      </c>
      <c r="H29" s="17"/>
      <c r="I29" s="26"/>
      <c r="J29" s="16"/>
      <c r="K29" s="81" t="s">
        <v>22</v>
      </c>
      <c r="L29" s="82"/>
      <c r="M29" s="21">
        <f>Origine!H747</f>
        <v>44</v>
      </c>
      <c r="N29" s="21">
        <f>Origine!I747</f>
        <v>1</v>
      </c>
      <c r="O29" s="25">
        <f t="shared" si="1"/>
        <v>45</v>
      </c>
      <c r="Q29" s="9"/>
      <c r="R29" s="49">
        <f t="shared" si="2"/>
        <v>24</v>
      </c>
      <c r="S29" s="44">
        <v>0.75</v>
      </c>
      <c r="T29" s="49">
        <f t="shared" si="3"/>
        <v>21</v>
      </c>
      <c r="U29" s="49">
        <f t="shared" si="3"/>
        <v>3</v>
      </c>
      <c r="V29" s="49">
        <f t="shared" si="4"/>
        <v>45</v>
      </c>
      <c r="W29" s="44">
        <v>0.75</v>
      </c>
      <c r="X29" s="49">
        <f t="shared" si="5"/>
        <v>44</v>
      </c>
      <c r="Y29" s="49">
        <f t="shared" si="5"/>
        <v>1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Origine!H292</f>
        <v>15</v>
      </c>
      <c r="F30" s="21">
        <f>Origine!I292</f>
        <v>4</v>
      </c>
      <c r="G30" s="25">
        <f t="shared" si="0"/>
        <v>19</v>
      </c>
      <c r="H30" s="17"/>
      <c r="I30" s="103"/>
      <c r="J30" s="16"/>
      <c r="K30" s="81" t="s">
        <v>23</v>
      </c>
      <c r="L30" s="82"/>
      <c r="M30" s="21">
        <f>Origine!H748</f>
        <v>15</v>
      </c>
      <c r="N30" s="21">
        <f>Origine!I748</f>
        <v>3</v>
      </c>
      <c r="O30" s="25">
        <f t="shared" si="1"/>
        <v>18</v>
      </c>
      <c r="Q30" s="9"/>
      <c r="R30" s="49">
        <f t="shared" si="2"/>
        <v>19</v>
      </c>
      <c r="S30" s="44">
        <v>0.79166666666666696</v>
      </c>
      <c r="T30" s="49">
        <f t="shared" si="3"/>
        <v>15</v>
      </c>
      <c r="U30" s="49">
        <f t="shared" si="3"/>
        <v>4</v>
      </c>
      <c r="V30" s="49">
        <f t="shared" si="4"/>
        <v>18</v>
      </c>
      <c r="W30" s="44">
        <v>0.79166666666666696</v>
      </c>
      <c r="X30" s="49">
        <f t="shared" si="5"/>
        <v>15</v>
      </c>
      <c r="Y30" s="49">
        <f t="shared" si="5"/>
        <v>3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Origine!H293</f>
        <v>5</v>
      </c>
      <c r="F31" s="21">
        <f>Origine!I293</f>
        <v>1</v>
      </c>
      <c r="G31" s="25">
        <f t="shared" si="0"/>
        <v>6</v>
      </c>
      <c r="H31" s="17"/>
      <c r="I31" s="103"/>
      <c r="J31" s="16"/>
      <c r="K31" s="81" t="s">
        <v>24</v>
      </c>
      <c r="L31" s="82"/>
      <c r="M31" s="21">
        <f>Origine!H749</f>
        <v>15</v>
      </c>
      <c r="N31" s="21">
        <f>Origine!I749</f>
        <v>1</v>
      </c>
      <c r="O31" s="25">
        <f t="shared" si="1"/>
        <v>16</v>
      </c>
      <c r="Q31" s="9"/>
      <c r="R31" s="49">
        <f t="shared" si="2"/>
        <v>6</v>
      </c>
      <c r="S31" s="44">
        <v>0.83333333333333304</v>
      </c>
      <c r="T31" s="49">
        <f t="shared" si="3"/>
        <v>5</v>
      </c>
      <c r="U31" s="49">
        <f t="shared" si="3"/>
        <v>1</v>
      </c>
      <c r="V31" s="49">
        <f t="shared" si="4"/>
        <v>16</v>
      </c>
      <c r="W31" s="44">
        <v>0.83333333333333304</v>
      </c>
      <c r="X31" s="49">
        <f t="shared" si="5"/>
        <v>15</v>
      </c>
      <c r="Y31" s="49">
        <f t="shared" si="5"/>
        <v>1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Origine!H294</f>
        <v>9</v>
      </c>
      <c r="F32" s="21">
        <f>Origine!I294</f>
        <v>2</v>
      </c>
      <c r="G32" s="25">
        <f t="shared" si="0"/>
        <v>11</v>
      </c>
      <c r="H32" s="17"/>
      <c r="I32" s="103"/>
      <c r="J32" s="16"/>
      <c r="K32" s="81" t="s">
        <v>25</v>
      </c>
      <c r="L32" s="82"/>
      <c r="M32" s="21">
        <f>Origine!H750</f>
        <v>0</v>
      </c>
      <c r="N32" s="21">
        <f>Origine!I750</f>
        <v>1</v>
      </c>
      <c r="O32" s="25">
        <f t="shared" si="1"/>
        <v>1</v>
      </c>
      <c r="Q32" s="9"/>
      <c r="R32" s="49">
        <f t="shared" si="2"/>
        <v>11</v>
      </c>
      <c r="S32" s="44">
        <v>0.875</v>
      </c>
      <c r="T32" s="49">
        <f t="shared" si="3"/>
        <v>9</v>
      </c>
      <c r="U32" s="49">
        <f t="shared" si="3"/>
        <v>2</v>
      </c>
      <c r="V32" s="49">
        <f t="shared" si="4"/>
        <v>1</v>
      </c>
      <c r="W32" s="44">
        <v>0.875</v>
      </c>
      <c r="X32" s="49">
        <f t="shared" si="5"/>
        <v>0</v>
      </c>
      <c r="Y32" s="49">
        <f t="shared" si="5"/>
        <v>1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Origine!H295</f>
        <v>4</v>
      </c>
      <c r="F33" s="21">
        <f>Origine!I295</f>
        <v>1</v>
      </c>
      <c r="G33" s="25">
        <f t="shared" si="0"/>
        <v>5</v>
      </c>
      <c r="H33" s="17"/>
      <c r="I33" s="103"/>
      <c r="J33" s="16"/>
      <c r="K33" s="81" t="s">
        <v>26</v>
      </c>
      <c r="L33" s="82"/>
      <c r="M33" s="21">
        <f>Origine!H751</f>
        <v>0</v>
      </c>
      <c r="N33" s="21">
        <f>Origine!I751</f>
        <v>1</v>
      </c>
      <c r="O33" s="25">
        <f t="shared" si="1"/>
        <v>1</v>
      </c>
      <c r="Q33" s="9"/>
      <c r="R33" s="49">
        <f t="shared" si="2"/>
        <v>5</v>
      </c>
      <c r="S33" s="44">
        <v>0.91666666666666696</v>
      </c>
      <c r="T33" s="49">
        <f t="shared" si="3"/>
        <v>4</v>
      </c>
      <c r="U33" s="49">
        <f t="shared" si="3"/>
        <v>1</v>
      </c>
      <c r="V33" s="49">
        <f t="shared" si="4"/>
        <v>1</v>
      </c>
      <c r="W33" s="44">
        <v>0.91666666666666696</v>
      </c>
      <c r="X33" s="49">
        <f t="shared" si="5"/>
        <v>0</v>
      </c>
      <c r="Y33" s="49">
        <f t="shared" si="5"/>
        <v>1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Origine!H296</f>
        <v>6</v>
      </c>
      <c r="F34" s="21">
        <f>Origine!I296</f>
        <v>0</v>
      </c>
      <c r="G34" s="25">
        <f t="shared" si="0"/>
        <v>6</v>
      </c>
      <c r="H34" s="17"/>
      <c r="I34" s="103"/>
      <c r="J34" s="16"/>
      <c r="K34" s="81" t="s">
        <v>27</v>
      </c>
      <c r="L34" s="82"/>
      <c r="M34" s="21">
        <f>Origine!H752</f>
        <v>15</v>
      </c>
      <c r="N34" s="21">
        <f>Origine!I752</f>
        <v>1</v>
      </c>
      <c r="O34" s="25">
        <f t="shared" si="1"/>
        <v>16</v>
      </c>
      <c r="Q34" s="9"/>
      <c r="R34" s="49">
        <f t="shared" si="2"/>
        <v>6</v>
      </c>
      <c r="S34" s="44">
        <v>0.95833333333333304</v>
      </c>
      <c r="T34" s="49">
        <f t="shared" si="3"/>
        <v>6</v>
      </c>
      <c r="U34" s="49">
        <f t="shared" si="3"/>
        <v>0</v>
      </c>
      <c r="V34" s="49">
        <f t="shared" si="4"/>
        <v>16</v>
      </c>
      <c r="W34" s="44">
        <v>0.95833333333333304</v>
      </c>
      <c r="X34" s="49">
        <f t="shared" si="5"/>
        <v>15</v>
      </c>
      <c r="Y34" s="49">
        <f t="shared" si="5"/>
        <v>1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413</v>
      </c>
      <c r="F35" s="105">
        <f t="shared" ref="F35:G35" si="6">SUM(F11:F34)</f>
        <v>47</v>
      </c>
      <c r="G35" s="111">
        <f t="shared" si="6"/>
        <v>460</v>
      </c>
      <c r="H35" s="16"/>
      <c r="I35" s="110"/>
      <c r="J35" s="17"/>
      <c r="K35" s="73" t="s">
        <v>44</v>
      </c>
      <c r="L35" s="74"/>
      <c r="M35" s="105">
        <f t="shared" ref="M35:O35" si="7">SUM(M11:M34)</f>
        <v>294</v>
      </c>
      <c r="N35" s="105">
        <f t="shared" si="7"/>
        <v>44</v>
      </c>
      <c r="O35" s="111">
        <f t="shared" si="7"/>
        <v>338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336</v>
      </c>
      <c r="F40" s="118">
        <f>SUM(F18:F29)</f>
        <v>35</v>
      </c>
      <c r="G40" s="120">
        <f>SUM(E40:F41)</f>
        <v>371</v>
      </c>
      <c r="H40" s="16"/>
      <c r="I40" s="129"/>
      <c r="J40" s="17"/>
      <c r="K40" s="114" t="s">
        <v>45</v>
      </c>
      <c r="L40" s="115"/>
      <c r="M40" s="118">
        <f>SUM(M18:M29)</f>
        <v>219</v>
      </c>
      <c r="N40" s="118">
        <f>SUM(N18:N29)</f>
        <v>28</v>
      </c>
      <c r="O40" s="120">
        <f>SUM(M40:N41)</f>
        <v>247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77</v>
      </c>
      <c r="F42" s="127">
        <f>SUM(F11:F17,F30:F34)</f>
        <v>12</v>
      </c>
      <c r="G42" s="130">
        <f>SUM(E42:F43)</f>
        <v>89</v>
      </c>
      <c r="H42" s="16"/>
      <c r="I42" s="133"/>
      <c r="J42" s="17"/>
      <c r="K42" s="116" t="s">
        <v>46</v>
      </c>
      <c r="L42" s="117"/>
      <c r="M42" s="125">
        <f>SUM(M11:M17,M30:M34)</f>
        <v>75</v>
      </c>
      <c r="N42" s="127">
        <f>SUM(N11:N17,N30:N34)</f>
        <v>16</v>
      </c>
      <c r="O42" s="132">
        <f>SUM(M42:N43)</f>
        <v>91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413</v>
      </c>
      <c r="F44" s="134">
        <f>SUM(F40:F43)</f>
        <v>47</v>
      </c>
      <c r="G44" s="136">
        <f>SUM(E44:F45)</f>
        <v>460</v>
      </c>
      <c r="H44" s="16"/>
      <c r="I44" s="110"/>
      <c r="J44" s="17"/>
      <c r="K44" s="73" t="s">
        <v>44</v>
      </c>
      <c r="L44" s="108"/>
      <c r="M44" s="134">
        <f>SUM(M40:M43)</f>
        <v>294</v>
      </c>
      <c r="N44" s="134">
        <f>SUM(N40:N43)</f>
        <v>44</v>
      </c>
      <c r="O44" s="136">
        <f>SUM(M44:N45)</f>
        <v>338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100.8" x14ac:dyDescent="0.5">
      <c r="C51" s="138" t="str">
        <f>CONCATENATE((AE10),".00"," - ",(AF10),".00")</f>
        <v>11.00 - 12.00</v>
      </c>
      <c r="D51" s="139"/>
      <c r="E51" s="30">
        <f>AB11</f>
        <v>29</v>
      </c>
      <c r="F51" s="31">
        <f>AC11</f>
        <v>4</v>
      </c>
      <c r="G51" s="32">
        <f>SUM(E51:F51)</f>
        <v>33</v>
      </c>
      <c r="H51" s="28"/>
      <c r="I51" s="27"/>
      <c r="J51" s="27"/>
      <c r="K51" s="138" t="str">
        <f>CONCATENATE((AK10),".00"," - ",(AL10),".00")</f>
        <v>7.00 - 8.00</v>
      </c>
      <c r="L51" s="139"/>
      <c r="M51" s="30">
        <f>AH11</f>
        <v>29</v>
      </c>
      <c r="N51" s="31">
        <f>AI11</f>
        <v>4</v>
      </c>
      <c r="O51" s="32">
        <f>SUM(M51:N51)</f>
        <v>33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13.00 - 14.00</v>
      </c>
      <c r="D52" s="141"/>
      <c r="E52" s="33">
        <f>AB14</f>
        <v>49</v>
      </c>
      <c r="F52" s="34">
        <f>AC14</f>
        <v>4</v>
      </c>
      <c r="G52" s="35">
        <f>SUM(E52:F52)</f>
        <v>53</v>
      </c>
      <c r="H52" s="28"/>
      <c r="I52" s="27"/>
      <c r="J52" s="27"/>
      <c r="K52" s="140" t="str">
        <f>CONCATENATE((AK13),".00"," - ",(AL13),".00")</f>
        <v>18.00 - 19.00</v>
      </c>
      <c r="L52" s="141"/>
      <c r="M52" s="33">
        <f>AH14</f>
        <v>44</v>
      </c>
      <c r="N52" s="34">
        <f>AI14</f>
        <v>1</v>
      </c>
      <c r="O52" s="35">
        <f>SUM(M52:N52)</f>
        <v>45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10" zoomScale="25" zoomScaleNormal="25" workbookViewId="0">
      <selection activeCell="K8" sqref="K8"/>
    </sheetView>
  </sheetViews>
  <sheetFormatPr defaultRowHeight="13.2" x14ac:dyDescent="0.25"/>
  <cols>
    <col min="12" max="12" width="43.8867187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+Origine!B297</f>
        <v>45705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210</v>
      </c>
      <c r="AC10" s="44">
        <f>VLOOKUP(AB10,R11:S23,2,FALSE)</f>
        <v>0.33333333333333298</v>
      </c>
      <c r="AD10" s="44">
        <f>AC10+S12</f>
        <v>0.37499999999999967</v>
      </c>
      <c r="AE10" s="45">
        <f>HOUR(AC10)</f>
        <v>8</v>
      </c>
      <c r="AF10" s="45">
        <f>HOUR(AD10)</f>
        <v>9</v>
      </c>
      <c r="AG10" s="45" t="s">
        <v>28</v>
      </c>
      <c r="AH10" s="45">
        <f>MAX(V11:V23)</f>
        <v>246</v>
      </c>
      <c r="AI10" s="44">
        <f>VLOOKUP(AH10,V11:W23,2,FALSE)</f>
        <v>0.5</v>
      </c>
      <c r="AJ10" s="44">
        <f>AI10+W12</f>
        <v>0.54166666666666663</v>
      </c>
      <c r="AK10" s="45">
        <f>HOUR(AI10)</f>
        <v>12</v>
      </c>
      <c r="AL10" s="45">
        <f>HOUR(AJ10)</f>
        <v>13</v>
      </c>
    </row>
    <row r="11" spans="1:38" ht="25.8" thickBot="1" x14ac:dyDescent="0.3">
      <c r="A11" s="98"/>
      <c r="C11" s="100" t="s">
        <v>4</v>
      </c>
      <c r="D11" s="101"/>
      <c r="E11" s="21">
        <f>Origine!H297</f>
        <v>5</v>
      </c>
      <c r="F11" s="21">
        <f>Origine!I297</f>
        <v>0</v>
      </c>
      <c r="G11" s="22">
        <f>SUM(E11:F11)</f>
        <v>5</v>
      </c>
      <c r="H11" s="17"/>
      <c r="I11" s="102"/>
      <c r="J11" s="16"/>
      <c r="K11" s="100" t="s">
        <v>4</v>
      </c>
      <c r="L11" s="101"/>
      <c r="M11" s="21">
        <f>Origine!H753</f>
        <v>15</v>
      </c>
      <c r="N11" s="21">
        <f>Origine!I753</f>
        <v>0</v>
      </c>
      <c r="O11" s="22">
        <f>SUM(M11:N11)</f>
        <v>15</v>
      </c>
      <c r="Q11" s="9"/>
      <c r="R11" s="49">
        <f>G11</f>
        <v>5</v>
      </c>
      <c r="S11" s="44">
        <v>0</v>
      </c>
      <c r="T11" s="49">
        <f>E11</f>
        <v>5</v>
      </c>
      <c r="U11" s="49">
        <f>F11</f>
        <v>0</v>
      </c>
      <c r="V11" s="49">
        <f>O11</f>
        <v>15</v>
      </c>
      <c r="W11" s="44">
        <v>0</v>
      </c>
      <c r="X11" s="49">
        <f>M11</f>
        <v>15</v>
      </c>
      <c r="Y11" s="49">
        <f>N11</f>
        <v>0</v>
      </c>
      <c r="Z11" s="6"/>
      <c r="AA11" s="45" t="s">
        <v>29</v>
      </c>
      <c r="AB11" s="45">
        <f>VLOOKUP($AC$10,$S$11:$U$34,2,FALSE)</f>
        <v>182</v>
      </c>
      <c r="AC11" s="45">
        <f>VLOOKUP($AC$10,$S$11:$U$34,3,FALSE)</f>
        <v>28</v>
      </c>
      <c r="AD11" s="45"/>
      <c r="AE11" s="45"/>
      <c r="AF11" s="45"/>
      <c r="AG11" s="45" t="s">
        <v>29</v>
      </c>
      <c r="AH11" s="45">
        <f>VLOOKUP($AI$10,$W$11:$Y$34,2,FALSE)</f>
        <v>232</v>
      </c>
      <c r="AI11" s="45">
        <f>VLOOKUP($AI$10,$W$11:$Y$34,3,FALSE)</f>
        <v>14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Origine!H298</f>
        <v>2</v>
      </c>
      <c r="F12" s="21">
        <f>Origine!I298</f>
        <v>3</v>
      </c>
      <c r="G12" s="25">
        <f t="shared" ref="G12:G34" si="0">SUM(E12:F12)</f>
        <v>5</v>
      </c>
      <c r="H12" s="17"/>
      <c r="I12" s="103"/>
      <c r="J12" s="16"/>
      <c r="K12" s="81" t="s">
        <v>5</v>
      </c>
      <c r="L12" s="82"/>
      <c r="M12" s="21">
        <f>Origine!H754</f>
        <v>0</v>
      </c>
      <c r="N12" s="21">
        <f>Origine!I754</f>
        <v>1</v>
      </c>
      <c r="O12" s="25">
        <f t="shared" ref="O12:O34" si="1">SUM(M12:N12)</f>
        <v>1</v>
      </c>
      <c r="Q12" s="9"/>
      <c r="R12" s="49">
        <f t="shared" ref="R12:R34" si="2">G12</f>
        <v>5</v>
      </c>
      <c r="S12" s="44">
        <v>4.1666666666666664E-2</v>
      </c>
      <c r="T12" s="49">
        <f t="shared" ref="T12:U34" si="3">E12</f>
        <v>2</v>
      </c>
      <c r="U12" s="49">
        <f t="shared" si="3"/>
        <v>3</v>
      </c>
      <c r="V12" s="49">
        <f t="shared" ref="V12:V34" si="4">O12</f>
        <v>1</v>
      </c>
      <c r="W12" s="44">
        <v>4.1666666666666664E-2</v>
      </c>
      <c r="X12" s="49">
        <f t="shared" ref="X12:Y34" si="5">M12</f>
        <v>0</v>
      </c>
      <c r="Y12" s="49">
        <f t="shared" si="5"/>
        <v>1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Origine!H299</f>
        <v>2</v>
      </c>
      <c r="F13" s="21">
        <f>Origine!I299</f>
        <v>0</v>
      </c>
      <c r="G13" s="25">
        <f t="shared" si="0"/>
        <v>2</v>
      </c>
      <c r="H13" s="17"/>
      <c r="I13" s="103"/>
      <c r="J13" s="16"/>
      <c r="K13" s="81" t="s">
        <v>6</v>
      </c>
      <c r="L13" s="82"/>
      <c r="M13" s="21">
        <f>Origine!H755</f>
        <v>15</v>
      </c>
      <c r="N13" s="21">
        <f>Origine!I755</f>
        <v>0</v>
      </c>
      <c r="O13" s="25">
        <f t="shared" si="1"/>
        <v>15</v>
      </c>
      <c r="Q13" s="9"/>
      <c r="R13" s="49">
        <f t="shared" si="2"/>
        <v>2</v>
      </c>
      <c r="S13" s="44">
        <v>8.3333333333333329E-2</v>
      </c>
      <c r="T13" s="49">
        <f t="shared" si="3"/>
        <v>2</v>
      </c>
      <c r="U13" s="49">
        <f t="shared" si="3"/>
        <v>0</v>
      </c>
      <c r="V13" s="49">
        <f t="shared" si="4"/>
        <v>15</v>
      </c>
      <c r="W13" s="44">
        <v>8.3333333333333329E-2</v>
      </c>
      <c r="X13" s="49">
        <f t="shared" si="5"/>
        <v>15</v>
      </c>
      <c r="Y13" s="49">
        <f t="shared" si="5"/>
        <v>0</v>
      </c>
      <c r="Z13" s="6"/>
      <c r="AA13" s="45" t="s">
        <v>30</v>
      </c>
      <c r="AB13" s="45">
        <f>MAX(R24:R34)</f>
        <v>125</v>
      </c>
      <c r="AC13" s="44">
        <f>VLOOKUP(AB13,R24:S34,2,FALSE)</f>
        <v>0.66666666666666696</v>
      </c>
      <c r="AD13" s="44">
        <f>AC13+S12</f>
        <v>0.70833333333333359</v>
      </c>
      <c r="AE13" s="45">
        <f>HOUR(AC13)</f>
        <v>16</v>
      </c>
      <c r="AF13" s="45">
        <f>HOUR(AD13)</f>
        <v>17</v>
      </c>
      <c r="AG13" s="45" t="s">
        <v>30</v>
      </c>
      <c r="AH13" s="45">
        <f>MAX(V24:V34)</f>
        <v>183</v>
      </c>
      <c r="AI13" s="44">
        <f>VLOOKUP(AH13,V24:W34,2,FALSE)</f>
        <v>0.66666666666666696</v>
      </c>
      <c r="AJ13" s="44">
        <f>AI13+W12</f>
        <v>0.70833333333333359</v>
      </c>
      <c r="AK13" s="45">
        <f>HOUR(AI13)</f>
        <v>16</v>
      </c>
      <c r="AL13" s="45">
        <f>HOUR(AJ13)</f>
        <v>17</v>
      </c>
    </row>
    <row r="14" spans="1:38" ht="25.8" thickBot="1" x14ac:dyDescent="0.3">
      <c r="A14" s="99"/>
      <c r="C14" s="81" t="s">
        <v>7</v>
      </c>
      <c r="D14" s="82"/>
      <c r="E14" s="21">
        <f>Origine!H300</f>
        <v>2</v>
      </c>
      <c r="F14" s="21">
        <f>Origine!I300</f>
        <v>0</v>
      </c>
      <c r="G14" s="25">
        <f t="shared" si="0"/>
        <v>2</v>
      </c>
      <c r="H14" s="17"/>
      <c r="I14" s="103"/>
      <c r="J14" s="16"/>
      <c r="K14" s="81" t="s">
        <v>7</v>
      </c>
      <c r="L14" s="82"/>
      <c r="M14" s="21">
        <f>Origine!H756</f>
        <v>0</v>
      </c>
      <c r="N14" s="21">
        <f>Origine!I756</f>
        <v>0</v>
      </c>
      <c r="O14" s="25">
        <f t="shared" si="1"/>
        <v>0</v>
      </c>
      <c r="Q14" s="9"/>
      <c r="R14" s="49">
        <f t="shared" si="2"/>
        <v>2</v>
      </c>
      <c r="S14" s="44">
        <v>0.125</v>
      </c>
      <c r="T14" s="49">
        <f t="shared" si="3"/>
        <v>2</v>
      </c>
      <c r="U14" s="49">
        <f t="shared" si="3"/>
        <v>0</v>
      </c>
      <c r="V14" s="49">
        <f t="shared" si="4"/>
        <v>0</v>
      </c>
      <c r="W14" s="44">
        <v>0.125</v>
      </c>
      <c r="X14" s="49">
        <f t="shared" si="5"/>
        <v>0</v>
      </c>
      <c r="Y14" s="49">
        <f t="shared" si="5"/>
        <v>0</v>
      </c>
      <c r="Z14" s="6"/>
      <c r="AA14" s="45" t="s">
        <v>29</v>
      </c>
      <c r="AB14" s="45">
        <f>VLOOKUP($AC$13,$S$11:$U$34,2,FALSE)</f>
        <v>111</v>
      </c>
      <c r="AC14" s="45">
        <f>VLOOKUP($AC$13,$S$11:$U$34,3,FALSE)</f>
        <v>14</v>
      </c>
      <c r="AD14" s="45"/>
      <c r="AE14" s="45"/>
      <c r="AF14" s="45"/>
      <c r="AG14" s="45" t="s">
        <v>29</v>
      </c>
      <c r="AH14" s="45">
        <f>VLOOKUP($AI$13,$W$11:$Y$34,2,FALSE)</f>
        <v>174</v>
      </c>
      <c r="AI14" s="45">
        <f>VLOOKUP($AI$13,$W$11:$Y$34,3,FALSE)</f>
        <v>9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Origine!H301</f>
        <v>1</v>
      </c>
      <c r="F15" s="21">
        <f>Origine!I301</f>
        <v>0</v>
      </c>
      <c r="G15" s="25">
        <f t="shared" si="0"/>
        <v>1</v>
      </c>
      <c r="H15" s="17"/>
      <c r="I15" s="103"/>
      <c r="J15" s="16"/>
      <c r="K15" s="81" t="s">
        <v>8</v>
      </c>
      <c r="L15" s="82"/>
      <c r="M15" s="21">
        <f>Origine!H757</f>
        <v>0</v>
      </c>
      <c r="N15" s="21">
        <f>Origine!I757</f>
        <v>0</v>
      </c>
      <c r="O15" s="25">
        <f t="shared" si="1"/>
        <v>0</v>
      </c>
      <c r="Q15" s="9"/>
      <c r="R15" s="49">
        <f t="shared" si="2"/>
        <v>1</v>
      </c>
      <c r="S15" s="44">
        <v>0.16666666666666666</v>
      </c>
      <c r="T15" s="49">
        <f t="shared" si="3"/>
        <v>1</v>
      </c>
      <c r="U15" s="49">
        <f t="shared" si="3"/>
        <v>0</v>
      </c>
      <c r="V15" s="49">
        <f t="shared" si="4"/>
        <v>0</v>
      </c>
      <c r="W15" s="44">
        <v>0.16666666666666666</v>
      </c>
      <c r="X15" s="49">
        <f t="shared" si="5"/>
        <v>0</v>
      </c>
      <c r="Y15" s="49">
        <f t="shared" si="5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Origine!H302</f>
        <v>16</v>
      </c>
      <c r="F16" s="21">
        <f>Origine!I302</f>
        <v>2</v>
      </c>
      <c r="G16" s="25">
        <f t="shared" si="0"/>
        <v>18</v>
      </c>
      <c r="H16" s="17"/>
      <c r="I16" s="103"/>
      <c r="J16" s="16"/>
      <c r="K16" s="81" t="s">
        <v>9</v>
      </c>
      <c r="L16" s="82"/>
      <c r="M16" s="21">
        <f>Origine!H758</f>
        <v>0</v>
      </c>
      <c r="N16" s="21">
        <f>Origine!I758</f>
        <v>2</v>
      </c>
      <c r="O16" s="25">
        <f t="shared" si="1"/>
        <v>2</v>
      </c>
      <c r="Q16" s="9"/>
      <c r="R16" s="49">
        <f t="shared" si="2"/>
        <v>18</v>
      </c>
      <c r="S16" s="44">
        <v>0.20833333333333301</v>
      </c>
      <c r="T16" s="49">
        <f t="shared" si="3"/>
        <v>16</v>
      </c>
      <c r="U16" s="49">
        <f t="shared" si="3"/>
        <v>2</v>
      </c>
      <c r="V16" s="49">
        <f t="shared" si="4"/>
        <v>2</v>
      </c>
      <c r="W16" s="44">
        <v>0.20833333333333301</v>
      </c>
      <c r="X16" s="49">
        <f t="shared" si="5"/>
        <v>0</v>
      </c>
      <c r="Y16" s="49">
        <f t="shared" si="5"/>
        <v>2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Origine!H303</f>
        <v>53</v>
      </c>
      <c r="F17" s="21">
        <f>Origine!I303</f>
        <v>6</v>
      </c>
      <c r="G17" s="25">
        <f t="shared" si="0"/>
        <v>59</v>
      </c>
      <c r="H17" s="17"/>
      <c r="I17" s="103"/>
      <c r="J17" s="16"/>
      <c r="K17" s="81" t="s">
        <v>10</v>
      </c>
      <c r="L17" s="82"/>
      <c r="M17" s="21">
        <f>Origine!H759</f>
        <v>58</v>
      </c>
      <c r="N17" s="21">
        <f>Origine!I759</f>
        <v>9</v>
      </c>
      <c r="O17" s="25">
        <f t="shared" si="1"/>
        <v>67</v>
      </c>
      <c r="Q17" s="9"/>
      <c r="R17" s="49">
        <f t="shared" si="2"/>
        <v>59</v>
      </c>
      <c r="S17" s="44">
        <v>0.25</v>
      </c>
      <c r="T17" s="49">
        <f t="shared" si="3"/>
        <v>53</v>
      </c>
      <c r="U17" s="49">
        <f t="shared" si="3"/>
        <v>6</v>
      </c>
      <c r="V17" s="49">
        <f t="shared" si="4"/>
        <v>67</v>
      </c>
      <c r="W17" s="44">
        <v>0.25</v>
      </c>
      <c r="X17" s="49">
        <f t="shared" si="5"/>
        <v>58</v>
      </c>
      <c r="Y17" s="49">
        <f t="shared" si="5"/>
        <v>9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Origine!H304</f>
        <v>129</v>
      </c>
      <c r="F18" s="21">
        <f>Origine!I304</f>
        <v>13</v>
      </c>
      <c r="G18" s="25">
        <f t="shared" si="0"/>
        <v>142</v>
      </c>
      <c r="H18" s="17"/>
      <c r="I18" s="26"/>
      <c r="J18" s="16"/>
      <c r="K18" s="81" t="s">
        <v>11</v>
      </c>
      <c r="L18" s="82"/>
      <c r="M18" s="21">
        <f>Origine!H760</f>
        <v>131</v>
      </c>
      <c r="N18" s="21">
        <f>Origine!I760</f>
        <v>14</v>
      </c>
      <c r="O18" s="25">
        <f t="shared" si="1"/>
        <v>145</v>
      </c>
      <c r="Q18" s="9"/>
      <c r="R18" s="49">
        <f t="shared" si="2"/>
        <v>142</v>
      </c>
      <c r="S18" s="44">
        <v>0.29166666666666702</v>
      </c>
      <c r="T18" s="49">
        <f t="shared" si="3"/>
        <v>129</v>
      </c>
      <c r="U18" s="49">
        <f t="shared" si="3"/>
        <v>13</v>
      </c>
      <c r="V18" s="49">
        <f t="shared" si="4"/>
        <v>145</v>
      </c>
      <c r="W18" s="44">
        <v>0.29166666666666702</v>
      </c>
      <c r="X18" s="49">
        <f t="shared" si="5"/>
        <v>131</v>
      </c>
      <c r="Y18" s="49">
        <f t="shared" si="5"/>
        <v>14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Origine!H305</f>
        <v>182</v>
      </c>
      <c r="F19" s="21">
        <f>Origine!I305</f>
        <v>28</v>
      </c>
      <c r="G19" s="25">
        <f t="shared" si="0"/>
        <v>210</v>
      </c>
      <c r="H19" s="17"/>
      <c r="I19" s="26"/>
      <c r="J19" s="16"/>
      <c r="K19" s="81" t="s">
        <v>12</v>
      </c>
      <c r="L19" s="82"/>
      <c r="M19" s="21">
        <f>Origine!H761</f>
        <v>203</v>
      </c>
      <c r="N19" s="21">
        <f>Origine!I761</f>
        <v>18</v>
      </c>
      <c r="O19" s="25">
        <f t="shared" si="1"/>
        <v>221</v>
      </c>
      <c r="Q19" s="9"/>
      <c r="R19" s="49">
        <f t="shared" si="2"/>
        <v>210</v>
      </c>
      <c r="S19" s="44">
        <v>0.33333333333333298</v>
      </c>
      <c r="T19" s="49">
        <f t="shared" si="3"/>
        <v>182</v>
      </c>
      <c r="U19" s="49">
        <f t="shared" si="3"/>
        <v>28</v>
      </c>
      <c r="V19" s="49">
        <f t="shared" si="4"/>
        <v>221</v>
      </c>
      <c r="W19" s="44">
        <v>0.33333333333333298</v>
      </c>
      <c r="X19" s="49">
        <f t="shared" si="5"/>
        <v>203</v>
      </c>
      <c r="Y19" s="49">
        <f t="shared" si="5"/>
        <v>18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Origine!H306</f>
        <v>118</v>
      </c>
      <c r="F20" s="21">
        <f>Origine!I306</f>
        <v>17</v>
      </c>
      <c r="G20" s="25">
        <f t="shared" si="0"/>
        <v>135</v>
      </c>
      <c r="H20" s="17"/>
      <c r="I20" s="26"/>
      <c r="J20" s="16"/>
      <c r="K20" s="81" t="s">
        <v>13</v>
      </c>
      <c r="L20" s="82"/>
      <c r="M20" s="21">
        <f>Origine!H762</f>
        <v>174</v>
      </c>
      <c r="N20" s="21">
        <f>Origine!I762</f>
        <v>15</v>
      </c>
      <c r="O20" s="25">
        <f t="shared" si="1"/>
        <v>189</v>
      </c>
      <c r="Q20" s="9"/>
      <c r="R20" s="49">
        <f t="shared" si="2"/>
        <v>135</v>
      </c>
      <c r="S20" s="44">
        <v>0.375</v>
      </c>
      <c r="T20" s="49">
        <f t="shared" si="3"/>
        <v>118</v>
      </c>
      <c r="U20" s="49">
        <f t="shared" si="3"/>
        <v>17</v>
      </c>
      <c r="V20" s="49">
        <f t="shared" si="4"/>
        <v>189</v>
      </c>
      <c r="W20" s="44">
        <v>0.375</v>
      </c>
      <c r="X20" s="49">
        <f t="shared" si="5"/>
        <v>174</v>
      </c>
      <c r="Y20" s="49">
        <f t="shared" si="5"/>
        <v>15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Origine!H307</f>
        <v>125</v>
      </c>
      <c r="F21" s="21">
        <f>Origine!I307</f>
        <v>20</v>
      </c>
      <c r="G21" s="25">
        <f t="shared" si="0"/>
        <v>145</v>
      </c>
      <c r="H21" s="17"/>
      <c r="I21" s="26"/>
      <c r="J21" s="16"/>
      <c r="K21" s="81" t="s">
        <v>14</v>
      </c>
      <c r="L21" s="82"/>
      <c r="M21" s="21">
        <f>Origine!H763</f>
        <v>145</v>
      </c>
      <c r="N21" s="21">
        <f>Origine!I763</f>
        <v>11</v>
      </c>
      <c r="O21" s="25">
        <f t="shared" si="1"/>
        <v>156</v>
      </c>
      <c r="Q21" s="9"/>
      <c r="R21" s="49">
        <f t="shared" si="2"/>
        <v>145</v>
      </c>
      <c r="S21" s="44">
        <v>0.41666666666666702</v>
      </c>
      <c r="T21" s="49">
        <f t="shared" si="3"/>
        <v>125</v>
      </c>
      <c r="U21" s="49">
        <f t="shared" si="3"/>
        <v>20</v>
      </c>
      <c r="V21" s="49">
        <f t="shared" si="4"/>
        <v>156</v>
      </c>
      <c r="W21" s="44">
        <v>0.41666666666666702</v>
      </c>
      <c r="X21" s="49">
        <f t="shared" si="5"/>
        <v>145</v>
      </c>
      <c r="Y21" s="49">
        <f t="shared" si="5"/>
        <v>11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Origine!H308</f>
        <v>106</v>
      </c>
      <c r="F22" s="21">
        <f>Origine!I308</f>
        <v>15</v>
      </c>
      <c r="G22" s="25">
        <f t="shared" si="0"/>
        <v>121</v>
      </c>
      <c r="H22" s="17"/>
      <c r="I22" s="26"/>
      <c r="J22" s="16"/>
      <c r="K22" s="81" t="s">
        <v>15</v>
      </c>
      <c r="L22" s="82"/>
      <c r="M22" s="21">
        <f>Origine!H764</f>
        <v>131</v>
      </c>
      <c r="N22" s="21">
        <f>Origine!I764</f>
        <v>10</v>
      </c>
      <c r="O22" s="25">
        <f t="shared" si="1"/>
        <v>141</v>
      </c>
      <c r="Q22" s="9"/>
      <c r="R22" s="49">
        <f t="shared" si="2"/>
        <v>121</v>
      </c>
      <c r="S22" s="44">
        <v>0.45833333333333298</v>
      </c>
      <c r="T22" s="49">
        <f t="shared" si="3"/>
        <v>106</v>
      </c>
      <c r="U22" s="49">
        <f t="shared" si="3"/>
        <v>15</v>
      </c>
      <c r="V22" s="49">
        <f t="shared" si="4"/>
        <v>141</v>
      </c>
      <c r="W22" s="44">
        <v>0.45833333333333298</v>
      </c>
      <c r="X22" s="49">
        <f t="shared" si="5"/>
        <v>131</v>
      </c>
      <c r="Y22" s="49">
        <f t="shared" si="5"/>
        <v>10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25.8" thickBot="1" x14ac:dyDescent="0.3">
      <c r="A23" s="12"/>
      <c r="C23" s="81" t="s">
        <v>16</v>
      </c>
      <c r="D23" s="82"/>
      <c r="E23" s="21">
        <f>Origine!H309</f>
        <v>105</v>
      </c>
      <c r="F23" s="21">
        <f>Origine!I309</f>
        <v>15</v>
      </c>
      <c r="G23" s="25">
        <f t="shared" si="0"/>
        <v>120</v>
      </c>
      <c r="H23" s="17"/>
      <c r="I23" s="26"/>
      <c r="J23" s="16"/>
      <c r="K23" s="81" t="s">
        <v>16</v>
      </c>
      <c r="L23" s="82"/>
      <c r="M23" s="21">
        <f>Origine!H765</f>
        <v>232</v>
      </c>
      <c r="N23" s="21">
        <f>Origine!I765</f>
        <v>14</v>
      </c>
      <c r="O23" s="25">
        <f t="shared" si="1"/>
        <v>246</v>
      </c>
      <c r="Q23" s="9"/>
      <c r="R23" s="49">
        <f t="shared" si="2"/>
        <v>120</v>
      </c>
      <c r="S23" s="44">
        <v>0.5</v>
      </c>
      <c r="T23" s="49">
        <f t="shared" si="3"/>
        <v>105</v>
      </c>
      <c r="U23" s="49">
        <f t="shared" si="3"/>
        <v>15</v>
      </c>
      <c r="V23" s="49">
        <f t="shared" si="4"/>
        <v>246</v>
      </c>
      <c r="W23" s="44">
        <v>0.5</v>
      </c>
      <c r="X23" s="49">
        <f t="shared" si="5"/>
        <v>232</v>
      </c>
      <c r="Y23" s="49">
        <f t="shared" si="5"/>
        <v>14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Origine!H310</f>
        <v>79</v>
      </c>
      <c r="F24" s="21">
        <f>Origine!I310</f>
        <v>16</v>
      </c>
      <c r="G24" s="25">
        <f t="shared" si="0"/>
        <v>95</v>
      </c>
      <c r="H24" s="17"/>
      <c r="I24" s="26"/>
      <c r="J24" s="16"/>
      <c r="K24" s="81" t="s">
        <v>17</v>
      </c>
      <c r="L24" s="82"/>
      <c r="M24" s="21">
        <f>Origine!H766</f>
        <v>160</v>
      </c>
      <c r="N24" s="21">
        <f>Origine!I766</f>
        <v>11</v>
      </c>
      <c r="O24" s="25">
        <f t="shared" si="1"/>
        <v>171</v>
      </c>
      <c r="Q24" s="9"/>
      <c r="R24" s="49">
        <f t="shared" si="2"/>
        <v>95</v>
      </c>
      <c r="S24" s="44">
        <v>0.54166666666666696</v>
      </c>
      <c r="T24" s="49">
        <f t="shared" si="3"/>
        <v>79</v>
      </c>
      <c r="U24" s="49">
        <f t="shared" si="3"/>
        <v>16</v>
      </c>
      <c r="V24" s="49">
        <f t="shared" si="4"/>
        <v>171</v>
      </c>
      <c r="W24" s="44">
        <v>0.54166666666666696</v>
      </c>
      <c r="X24" s="49">
        <f t="shared" si="5"/>
        <v>160</v>
      </c>
      <c r="Y24" s="49">
        <f t="shared" si="5"/>
        <v>11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Origine!H311</f>
        <v>73</v>
      </c>
      <c r="F25" s="21">
        <f>Origine!I311</f>
        <v>13</v>
      </c>
      <c r="G25" s="25">
        <f t="shared" si="0"/>
        <v>86</v>
      </c>
      <c r="H25" s="17"/>
      <c r="I25" s="26"/>
      <c r="J25" s="16"/>
      <c r="K25" s="81" t="s">
        <v>18</v>
      </c>
      <c r="L25" s="82"/>
      <c r="M25" s="21">
        <f>Origine!H767</f>
        <v>0</v>
      </c>
      <c r="N25" s="21">
        <f>Origine!I767</f>
        <v>8</v>
      </c>
      <c r="O25" s="25">
        <f t="shared" si="1"/>
        <v>8</v>
      </c>
      <c r="Q25" s="9"/>
      <c r="R25" s="49">
        <f t="shared" si="2"/>
        <v>86</v>
      </c>
      <c r="S25" s="44">
        <v>0.58333333333333304</v>
      </c>
      <c r="T25" s="49">
        <f t="shared" si="3"/>
        <v>73</v>
      </c>
      <c r="U25" s="49">
        <f t="shared" si="3"/>
        <v>13</v>
      </c>
      <c r="V25" s="49">
        <f t="shared" si="4"/>
        <v>8</v>
      </c>
      <c r="W25" s="44">
        <v>0.58333333333333304</v>
      </c>
      <c r="X25" s="49">
        <f t="shared" si="5"/>
        <v>0</v>
      </c>
      <c r="Y25" s="49">
        <f t="shared" si="5"/>
        <v>8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Origine!H312</f>
        <v>91</v>
      </c>
      <c r="F26" s="21">
        <f>Origine!I312</f>
        <v>10</v>
      </c>
      <c r="G26" s="25">
        <f t="shared" si="0"/>
        <v>101</v>
      </c>
      <c r="H26" s="17"/>
      <c r="I26" s="26"/>
      <c r="J26" s="16"/>
      <c r="K26" s="81" t="s">
        <v>19</v>
      </c>
      <c r="L26" s="82"/>
      <c r="M26" s="21">
        <f>Origine!H768</f>
        <v>58</v>
      </c>
      <c r="N26" s="21">
        <f>Origine!I768</f>
        <v>6</v>
      </c>
      <c r="O26" s="25">
        <f t="shared" si="1"/>
        <v>64</v>
      </c>
      <c r="Q26" s="9"/>
      <c r="R26" s="49">
        <f t="shared" si="2"/>
        <v>101</v>
      </c>
      <c r="S26" s="44">
        <v>0.625</v>
      </c>
      <c r="T26" s="49">
        <f t="shared" si="3"/>
        <v>91</v>
      </c>
      <c r="U26" s="49">
        <f t="shared" si="3"/>
        <v>10</v>
      </c>
      <c r="V26" s="49">
        <f t="shared" si="4"/>
        <v>64</v>
      </c>
      <c r="W26" s="44">
        <v>0.625</v>
      </c>
      <c r="X26" s="49">
        <f t="shared" si="5"/>
        <v>58</v>
      </c>
      <c r="Y26" s="49">
        <f t="shared" si="5"/>
        <v>6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Origine!H313</f>
        <v>111</v>
      </c>
      <c r="F27" s="21">
        <f>Origine!I313</f>
        <v>14</v>
      </c>
      <c r="G27" s="25">
        <f t="shared" si="0"/>
        <v>125</v>
      </c>
      <c r="H27" s="17"/>
      <c r="I27" s="26"/>
      <c r="J27" s="16"/>
      <c r="K27" s="81" t="s">
        <v>20</v>
      </c>
      <c r="L27" s="82"/>
      <c r="M27" s="21">
        <f>Origine!H769</f>
        <v>174</v>
      </c>
      <c r="N27" s="21">
        <f>Origine!I769</f>
        <v>9</v>
      </c>
      <c r="O27" s="25">
        <f t="shared" si="1"/>
        <v>183</v>
      </c>
      <c r="Q27" s="9"/>
      <c r="R27" s="49">
        <f t="shared" si="2"/>
        <v>125</v>
      </c>
      <c r="S27" s="44">
        <v>0.66666666666666696</v>
      </c>
      <c r="T27" s="49">
        <f t="shared" si="3"/>
        <v>111</v>
      </c>
      <c r="U27" s="49">
        <f t="shared" si="3"/>
        <v>14</v>
      </c>
      <c r="V27" s="49">
        <f t="shared" si="4"/>
        <v>183</v>
      </c>
      <c r="W27" s="44">
        <v>0.66666666666666696</v>
      </c>
      <c r="X27" s="49">
        <f t="shared" si="5"/>
        <v>174</v>
      </c>
      <c r="Y27" s="49">
        <f t="shared" si="5"/>
        <v>9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Origine!H314</f>
        <v>85</v>
      </c>
      <c r="F28" s="21">
        <f>Origine!I314</f>
        <v>17</v>
      </c>
      <c r="G28" s="25">
        <f t="shared" si="0"/>
        <v>102</v>
      </c>
      <c r="H28" s="17"/>
      <c r="I28" s="26"/>
      <c r="J28" s="16"/>
      <c r="K28" s="81" t="s">
        <v>21</v>
      </c>
      <c r="L28" s="82"/>
      <c r="M28" s="21">
        <f>Origine!H770</f>
        <v>73</v>
      </c>
      <c r="N28" s="21">
        <f>Origine!I770</f>
        <v>6</v>
      </c>
      <c r="O28" s="25">
        <f t="shared" si="1"/>
        <v>79</v>
      </c>
      <c r="Q28" s="9"/>
      <c r="R28" s="49">
        <f t="shared" si="2"/>
        <v>102</v>
      </c>
      <c r="S28" s="44">
        <v>0.70833333333333304</v>
      </c>
      <c r="T28" s="49">
        <f t="shared" si="3"/>
        <v>85</v>
      </c>
      <c r="U28" s="49">
        <f t="shared" si="3"/>
        <v>17</v>
      </c>
      <c r="V28" s="49">
        <f t="shared" si="4"/>
        <v>79</v>
      </c>
      <c r="W28" s="44">
        <v>0.70833333333333304</v>
      </c>
      <c r="X28" s="49">
        <f t="shared" si="5"/>
        <v>73</v>
      </c>
      <c r="Y28" s="49">
        <f t="shared" si="5"/>
        <v>6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Origine!H315</f>
        <v>31</v>
      </c>
      <c r="F29" s="21">
        <f>Origine!I315</f>
        <v>2</v>
      </c>
      <c r="G29" s="25">
        <f t="shared" si="0"/>
        <v>33</v>
      </c>
      <c r="H29" s="17"/>
      <c r="I29" s="26"/>
      <c r="J29" s="16"/>
      <c r="K29" s="81" t="s">
        <v>22</v>
      </c>
      <c r="L29" s="82"/>
      <c r="M29" s="21">
        <f>Origine!H771</f>
        <v>131</v>
      </c>
      <c r="N29" s="21">
        <f>Origine!I771</f>
        <v>5</v>
      </c>
      <c r="O29" s="25">
        <f t="shared" si="1"/>
        <v>136</v>
      </c>
      <c r="Q29" s="9"/>
      <c r="R29" s="49">
        <f t="shared" si="2"/>
        <v>33</v>
      </c>
      <c r="S29" s="44">
        <v>0.75</v>
      </c>
      <c r="T29" s="49">
        <f t="shared" si="3"/>
        <v>31</v>
      </c>
      <c r="U29" s="49">
        <f t="shared" si="3"/>
        <v>2</v>
      </c>
      <c r="V29" s="49">
        <f t="shared" si="4"/>
        <v>136</v>
      </c>
      <c r="W29" s="44">
        <v>0.75</v>
      </c>
      <c r="X29" s="49">
        <f t="shared" si="5"/>
        <v>131</v>
      </c>
      <c r="Y29" s="49">
        <f t="shared" si="5"/>
        <v>5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Origine!H316</f>
        <v>20</v>
      </c>
      <c r="F30" s="21">
        <f>Origine!I316</f>
        <v>4</v>
      </c>
      <c r="G30" s="25">
        <f t="shared" si="0"/>
        <v>24</v>
      </c>
      <c r="H30" s="17"/>
      <c r="I30" s="103"/>
      <c r="J30" s="16"/>
      <c r="K30" s="81" t="s">
        <v>23</v>
      </c>
      <c r="L30" s="82"/>
      <c r="M30" s="21">
        <f>Origine!H772</f>
        <v>29</v>
      </c>
      <c r="N30" s="21">
        <f>Origine!I772</f>
        <v>4</v>
      </c>
      <c r="O30" s="25">
        <f t="shared" si="1"/>
        <v>33</v>
      </c>
      <c r="Q30" s="9"/>
      <c r="R30" s="49">
        <f t="shared" si="2"/>
        <v>24</v>
      </c>
      <c r="S30" s="44">
        <v>0.79166666666666696</v>
      </c>
      <c r="T30" s="49">
        <f t="shared" si="3"/>
        <v>20</v>
      </c>
      <c r="U30" s="49">
        <f t="shared" si="3"/>
        <v>4</v>
      </c>
      <c r="V30" s="49">
        <f t="shared" si="4"/>
        <v>33</v>
      </c>
      <c r="W30" s="44">
        <v>0.79166666666666696</v>
      </c>
      <c r="X30" s="49">
        <f t="shared" si="5"/>
        <v>29</v>
      </c>
      <c r="Y30" s="49">
        <f t="shared" si="5"/>
        <v>4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Origine!H317</f>
        <v>8</v>
      </c>
      <c r="F31" s="21">
        <f>Origine!I317</f>
        <v>3</v>
      </c>
      <c r="G31" s="25">
        <f t="shared" si="0"/>
        <v>11</v>
      </c>
      <c r="H31" s="17"/>
      <c r="I31" s="103"/>
      <c r="J31" s="16"/>
      <c r="K31" s="81" t="s">
        <v>24</v>
      </c>
      <c r="L31" s="82"/>
      <c r="M31" s="21">
        <f>Origine!H773</f>
        <v>0</v>
      </c>
      <c r="N31" s="21">
        <f>Origine!I773</f>
        <v>2</v>
      </c>
      <c r="O31" s="25">
        <f t="shared" si="1"/>
        <v>2</v>
      </c>
      <c r="Q31" s="9"/>
      <c r="R31" s="49">
        <f t="shared" si="2"/>
        <v>11</v>
      </c>
      <c r="S31" s="44">
        <v>0.83333333333333304</v>
      </c>
      <c r="T31" s="49">
        <f t="shared" si="3"/>
        <v>8</v>
      </c>
      <c r="U31" s="49">
        <f t="shared" si="3"/>
        <v>3</v>
      </c>
      <c r="V31" s="49">
        <f t="shared" si="4"/>
        <v>2</v>
      </c>
      <c r="W31" s="44">
        <v>0.83333333333333304</v>
      </c>
      <c r="X31" s="49">
        <f t="shared" si="5"/>
        <v>0</v>
      </c>
      <c r="Y31" s="49">
        <f t="shared" si="5"/>
        <v>2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Origine!H318</f>
        <v>9</v>
      </c>
      <c r="F32" s="21">
        <f>Origine!I318</f>
        <v>2</v>
      </c>
      <c r="G32" s="25">
        <f t="shared" si="0"/>
        <v>11</v>
      </c>
      <c r="H32" s="17"/>
      <c r="I32" s="103"/>
      <c r="J32" s="16"/>
      <c r="K32" s="81" t="s">
        <v>25</v>
      </c>
      <c r="L32" s="82"/>
      <c r="M32" s="21">
        <f>Origine!H774</f>
        <v>29</v>
      </c>
      <c r="N32" s="21">
        <f>Origine!I774</f>
        <v>2</v>
      </c>
      <c r="O32" s="25">
        <f t="shared" si="1"/>
        <v>31</v>
      </c>
      <c r="Q32" s="9"/>
      <c r="R32" s="49">
        <f t="shared" si="2"/>
        <v>11</v>
      </c>
      <c r="S32" s="44">
        <v>0.875</v>
      </c>
      <c r="T32" s="49">
        <f t="shared" si="3"/>
        <v>9</v>
      </c>
      <c r="U32" s="49">
        <f t="shared" si="3"/>
        <v>2</v>
      </c>
      <c r="V32" s="49">
        <f t="shared" si="4"/>
        <v>31</v>
      </c>
      <c r="W32" s="44">
        <v>0.875</v>
      </c>
      <c r="X32" s="49">
        <f t="shared" si="5"/>
        <v>29</v>
      </c>
      <c r="Y32" s="49">
        <f t="shared" si="5"/>
        <v>2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Origine!H319</f>
        <v>6</v>
      </c>
      <c r="F33" s="21">
        <f>Origine!I319</f>
        <v>1</v>
      </c>
      <c r="G33" s="25">
        <f t="shared" si="0"/>
        <v>7</v>
      </c>
      <c r="H33" s="17"/>
      <c r="I33" s="103"/>
      <c r="J33" s="16"/>
      <c r="K33" s="81" t="s">
        <v>26</v>
      </c>
      <c r="L33" s="82"/>
      <c r="M33" s="21">
        <f>Origine!H775</f>
        <v>29</v>
      </c>
      <c r="N33" s="21">
        <f>Origine!I775</f>
        <v>3</v>
      </c>
      <c r="O33" s="25">
        <f t="shared" si="1"/>
        <v>32</v>
      </c>
      <c r="Q33" s="9"/>
      <c r="R33" s="49">
        <f t="shared" si="2"/>
        <v>7</v>
      </c>
      <c r="S33" s="44">
        <v>0.91666666666666696</v>
      </c>
      <c r="T33" s="49">
        <f t="shared" si="3"/>
        <v>6</v>
      </c>
      <c r="U33" s="49">
        <f t="shared" si="3"/>
        <v>1</v>
      </c>
      <c r="V33" s="49">
        <f t="shared" si="4"/>
        <v>32</v>
      </c>
      <c r="W33" s="44">
        <v>0.91666666666666696</v>
      </c>
      <c r="X33" s="49">
        <f t="shared" si="5"/>
        <v>29</v>
      </c>
      <c r="Y33" s="49">
        <f t="shared" si="5"/>
        <v>3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Origine!H320</f>
        <v>3</v>
      </c>
      <c r="F34" s="21">
        <f>Origine!I320</f>
        <v>0</v>
      </c>
      <c r="G34" s="25">
        <f t="shared" si="0"/>
        <v>3</v>
      </c>
      <c r="H34" s="17"/>
      <c r="I34" s="103"/>
      <c r="J34" s="16"/>
      <c r="K34" s="81" t="s">
        <v>27</v>
      </c>
      <c r="L34" s="82"/>
      <c r="M34" s="21">
        <f>Origine!H776</f>
        <v>0</v>
      </c>
      <c r="N34" s="21">
        <f>Origine!I776</f>
        <v>0</v>
      </c>
      <c r="O34" s="25">
        <f t="shared" si="1"/>
        <v>0</v>
      </c>
      <c r="Q34" s="9"/>
      <c r="R34" s="49">
        <f t="shared" si="2"/>
        <v>3</v>
      </c>
      <c r="S34" s="44">
        <v>0.95833333333333304</v>
      </c>
      <c r="T34" s="49">
        <f t="shared" si="3"/>
        <v>3</v>
      </c>
      <c r="U34" s="49">
        <f t="shared" si="3"/>
        <v>0</v>
      </c>
      <c r="V34" s="49">
        <f t="shared" si="4"/>
        <v>0</v>
      </c>
      <c r="W34" s="44">
        <v>0.95833333333333304</v>
      </c>
      <c r="X34" s="49">
        <f t="shared" si="5"/>
        <v>0</v>
      </c>
      <c r="Y34" s="49">
        <f t="shared" si="5"/>
        <v>0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1362</v>
      </c>
      <c r="F35" s="105">
        <f t="shared" ref="F35:G35" si="6">SUM(F11:F34)</f>
        <v>201</v>
      </c>
      <c r="G35" s="111">
        <f t="shared" si="6"/>
        <v>1563</v>
      </c>
      <c r="H35" s="16"/>
      <c r="I35" s="110"/>
      <c r="J35" s="17"/>
      <c r="K35" s="73" t="s">
        <v>44</v>
      </c>
      <c r="L35" s="74"/>
      <c r="M35" s="105">
        <f t="shared" ref="M35:O35" si="7">SUM(M11:M34)</f>
        <v>1787</v>
      </c>
      <c r="N35" s="105">
        <f t="shared" si="7"/>
        <v>150</v>
      </c>
      <c r="O35" s="111">
        <f t="shared" si="7"/>
        <v>1937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1235</v>
      </c>
      <c r="F40" s="118">
        <f>SUM(F18:F29)</f>
        <v>180</v>
      </c>
      <c r="G40" s="120">
        <f>SUM(E40:F41)</f>
        <v>1415</v>
      </c>
      <c r="H40" s="16"/>
      <c r="I40" s="129"/>
      <c r="J40" s="17"/>
      <c r="K40" s="114" t="s">
        <v>45</v>
      </c>
      <c r="L40" s="115"/>
      <c r="M40" s="118">
        <f>SUM(M18:M29)</f>
        <v>1612</v>
      </c>
      <c r="N40" s="118">
        <f>SUM(N18:N29)</f>
        <v>127</v>
      </c>
      <c r="O40" s="120">
        <f>SUM(M40:N41)</f>
        <v>1739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127</v>
      </c>
      <c r="F42" s="127">
        <f>SUM(F11:F17,F30:F34)</f>
        <v>21</v>
      </c>
      <c r="G42" s="130">
        <f>SUM(E42:F43)</f>
        <v>148</v>
      </c>
      <c r="H42" s="16"/>
      <c r="I42" s="133"/>
      <c r="J42" s="17"/>
      <c r="K42" s="116" t="s">
        <v>46</v>
      </c>
      <c r="L42" s="117"/>
      <c r="M42" s="125">
        <f>SUM(M11:M17,M30:M34)</f>
        <v>175</v>
      </c>
      <c r="N42" s="127">
        <f>SUM(N11:N17,N30:N34)</f>
        <v>23</v>
      </c>
      <c r="O42" s="132">
        <f>SUM(M42:N43)</f>
        <v>198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1362</v>
      </c>
      <c r="F44" s="134">
        <f>SUM(F40:F43)</f>
        <v>201</v>
      </c>
      <c r="G44" s="136">
        <f>SUM(E44:F45)</f>
        <v>1563</v>
      </c>
      <c r="H44" s="16"/>
      <c r="I44" s="110"/>
      <c r="J44" s="17"/>
      <c r="K44" s="73" t="s">
        <v>44</v>
      </c>
      <c r="L44" s="108"/>
      <c r="M44" s="134">
        <f>SUM(M40:M43)</f>
        <v>1787</v>
      </c>
      <c r="N44" s="134">
        <f>SUM(N40:N43)</f>
        <v>150</v>
      </c>
      <c r="O44" s="136">
        <f>SUM(M44:N45)</f>
        <v>1937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100.8" x14ac:dyDescent="0.5">
      <c r="C51" s="138" t="str">
        <f>CONCATENATE((AE10),".00"," - ",(AF10),".00")</f>
        <v>8.00 - 9.00</v>
      </c>
      <c r="D51" s="139"/>
      <c r="E51" s="30">
        <f>AB11</f>
        <v>182</v>
      </c>
      <c r="F51" s="31">
        <f>AC11</f>
        <v>28</v>
      </c>
      <c r="G51" s="32">
        <f>SUM(E51:F51)</f>
        <v>210</v>
      </c>
      <c r="H51" s="28"/>
      <c r="I51" s="27"/>
      <c r="J51" s="27"/>
      <c r="K51" s="138" t="str">
        <f>CONCATENATE((AK10),".00"," - ",(AL10),".00")</f>
        <v>12.00 - 13.00</v>
      </c>
      <c r="L51" s="139"/>
      <c r="M51" s="30">
        <f>AH11</f>
        <v>232</v>
      </c>
      <c r="N51" s="31">
        <f>AI11</f>
        <v>14</v>
      </c>
      <c r="O51" s="32">
        <f>SUM(M51:N51)</f>
        <v>246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16.00 - 17.00</v>
      </c>
      <c r="D52" s="141"/>
      <c r="E52" s="33">
        <f>AB14</f>
        <v>111</v>
      </c>
      <c r="F52" s="34">
        <f>AC14</f>
        <v>14</v>
      </c>
      <c r="G52" s="35">
        <f>SUM(E52:F52)</f>
        <v>125</v>
      </c>
      <c r="H52" s="28"/>
      <c r="I52" s="27"/>
      <c r="J52" s="27"/>
      <c r="K52" s="140" t="str">
        <f>CONCATENATE((AK13),".00"," - ",(AL13),".00")</f>
        <v>16.00 - 17.00</v>
      </c>
      <c r="L52" s="141"/>
      <c r="M52" s="33">
        <f>AH14</f>
        <v>174</v>
      </c>
      <c r="N52" s="34">
        <f>AI14</f>
        <v>9</v>
      </c>
      <c r="O52" s="35">
        <f>SUM(M52:N52)</f>
        <v>183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13" zoomScale="25" zoomScaleNormal="25" workbookViewId="0">
      <selection activeCell="K8" sqref="K8"/>
    </sheetView>
  </sheetViews>
  <sheetFormatPr defaultRowHeight="13.2" x14ac:dyDescent="0.25"/>
  <cols>
    <col min="12" max="12" width="43.664062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+Origine!B321</f>
        <v>45706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160</v>
      </c>
      <c r="AC10" s="44">
        <f>VLOOKUP(AB10,R11:S23,2,FALSE)</f>
        <v>0.33333333333333298</v>
      </c>
      <c r="AD10" s="44">
        <f>AC10+S12</f>
        <v>0.37499999999999967</v>
      </c>
      <c r="AE10" s="45">
        <f>HOUR(AC10)</f>
        <v>8</v>
      </c>
      <c r="AF10" s="45">
        <f>HOUR(AD10)</f>
        <v>9</v>
      </c>
      <c r="AG10" s="45" t="s">
        <v>28</v>
      </c>
      <c r="AH10" s="45">
        <f>MAX(V11:V23)</f>
        <v>155</v>
      </c>
      <c r="AI10" s="44">
        <f>VLOOKUP(AH10,V11:W23,2,FALSE)</f>
        <v>0.5</v>
      </c>
      <c r="AJ10" s="44">
        <f>AI10+W12</f>
        <v>0.54166666666666663</v>
      </c>
      <c r="AK10" s="45">
        <f>HOUR(AI10)</f>
        <v>12</v>
      </c>
      <c r="AL10" s="45">
        <f>HOUR(AJ10)</f>
        <v>13</v>
      </c>
    </row>
    <row r="11" spans="1:38" ht="25.8" thickBot="1" x14ac:dyDescent="0.3">
      <c r="A11" s="98"/>
      <c r="C11" s="100" t="s">
        <v>4</v>
      </c>
      <c r="D11" s="101"/>
      <c r="E11" s="21">
        <f>Origine!H321</f>
        <v>1</v>
      </c>
      <c r="F11" s="21">
        <f>Origine!I321</f>
        <v>0</v>
      </c>
      <c r="G11" s="22">
        <f>SUM(E11:F11)</f>
        <v>1</v>
      </c>
      <c r="H11" s="17"/>
      <c r="I11" s="102"/>
      <c r="J11" s="16"/>
      <c r="K11" s="100" t="s">
        <v>4</v>
      </c>
      <c r="L11" s="101"/>
      <c r="M11" s="21">
        <f>Origine!H777</f>
        <v>0</v>
      </c>
      <c r="N11" s="21">
        <f>Origine!I777</f>
        <v>0</v>
      </c>
      <c r="O11" s="22">
        <f>SUM(M11:N11)</f>
        <v>0</v>
      </c>
      <c r="Q11" s="9"/>
      <c r="R11" s="49">
        <f>G11</f>
        <v>1</v>
      </c>
      <c r="S11" s="44">
        <v>0</v>
      </c>
      <c r="T11" s="49">
        <f>E11</f>
        <v>1</v>
      </c>
      <c r="U11" s="49">
        <f>F11</f>
        <v>0</v>
      </c>
      <c r="V11" s="49">
        <f>O11</f>
        <v>0</v>
      </c>
      <c r="W11" s="44">
        <v>0</v>
      </c>
      <c r="X11" s="49">
        <f>M11</f>
        <v>0</v>
      </c>
      <c r="Y11" s="49">
        <f>N11</f>
        <v>0</v>
      </c>
      <c r="Z11" s="6"/>
      <c r="AA11" s="45" t="s">
        <v>29</v>
      </c>
      <c r="AB11" s="45">
        <f>VLOOKUP($AC$10,$S$11:$U$34,2,FALSE)</f>
        <v>140</v>
      </c>
      <c r="AC11" s="45">
        <f>VLOOKUP($AC$10,$S$11:$U$34,3,FALSE)</f>
        <v>20</v>
      </c>
      <c r="AD11" s="45"/>
      <c r="AE11" s="45"/>
      <c r="AF11" s="45"/>
      <c r="AG11" s="45" t="s">
        <v>29</v>
      </c>
      <c r="AH11" s="45">
        <f>VLOOKUP($AI$10,$W$11:$Y$34,2,FALSE)</f>
        <v>145</v>
      </c>
      <c r="AI11" s="45">
        <f>VLOOKUP($AI$10,$W$11:$Y$34,3,FALSE)</f>
        <v>10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Origine!H322</f>
        <v>2</v>
      </c>
      <c r="F12" s="21">
        <f>Origine!I322</f>
        <v>0</v>
      </c>
      <c r="G12" s="25">
        <f t="shared" ref="G12:G34" si="0">SUM(E12:F12)</f>
        <v>2</v>
      </c>
      <c r="H12" s="17"/>
      <c r="I12" s="103"/>
      <c r="J12" s="16"/>
      <c r="K12" s="81" t="s">
        <v>5</v>
      </c>
      <c r="L12" s="82"/>
      <c r="M12" s="21">
        <f>Origine!H778</f>
        <v>0</v>
      </c>
      <c r="N12" s="21">
        <f>Origine!I778</f>
        <v>0</v>
      </c>
      <c r="O12" s="25">
        <f t="shared" ref="O12:O34" si="1">SUM(M12:N12)</f>
        <v>0</v>
      </c>
      <c r="Q12" s="9"/>
      <c r="R12" s="49">
        <f t="shared" ref="R12:R34" si="2">G12</f>
        <v>2</v>
      </c>
      <c r="S12" s="44">
        <v>4.1666666666666664E-2</v>
      </c>
      <c r="T12" s="49">
        <f t="shared" ref="T12:U34" si="3">E12</f>
        <v>2</v>
      </c>
      <c r="U12" s="49">
        <f t="shared" si="3"/>
        <v>0</v>
      </c>
      <c r="V12" s="49">
        <f t="shared" ref="V12:V34" si="4">O12</f>
        <v>0</v>
      </c>
      <c r="W12" s="44">
        <v>4.1666666666666664E-2</v>
      </c>
      <c r="X12" s="49">
        <f t="shared" ref="X12:Y34" si="5">M12</f>
        <v>0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Origine!H323</f>
        <v>0</v>
      </c>
      <c r="F13" s="21">
        <f>Origine!I323</f>
        <v>0</v>
      </c>
      <c r="G13" s="25">
        <f t="shared" si="0"/>
        <v>0</v>
      </c>
      <c r="H13" s="17"/>
      <c r="I13" s="103"/>
      <c r="J13" s="16"/>
      <c r="K13" s="81" t="s">
        <v>6</v>
      </c>
      <c r="L13" s="82"/>
      <c r="M13" s="21">
        <f>Origine!H779</f>
        <v>0</v>
      </c>
      <c r="N13" s="21">
        <f>Origine!I779</f>
        <v>0</v>
      </c>
      <c r="O13" s="25">
        <f t="shared" si="1"/>
        <v>0</v>
      </c>
      <c r="Q13" s="9"/>
      <c r="R13" s="49">
        <f t="shared" si="2"/>
        <v>0</v>
      </c>
      <c r="S13" s="44">
        <v>8.3333333333333329E-2</v>
      </c>
      <c r="T13" s="49">
        <f t="shared" si="3"/>
        <v>0</v>
      </c>
      <c r="U13" s="49">
        <f t="shared" si="3"/>
        <v>0</v>
      </c>
      <c r="V13" s="49">
        <f t="shared" si="4"/>
        <v>0</v>
      </c>
      <c r="W13" s="44">
        <v>8.3333333333333329E-2</v>
      </c>
      <c r="X13" s="49">
        <f t="shared" si="5"/>
        <v>0</v>
      </c>
      <c r="Y13" s="49">
        <f t="shared" si="5"/>
        <v>0</v>
      </c>
      <c r="Z13" s="6"/>
      <c r="AA13" s="45" t="s">
        <v>30</v>
      </c>
      <c r="AB13" s="45">
        <f>MAX(R24:R34)</f>
        <v>98</v>
      </c>
      <c r="AC13" s="44">
        <f>VLOOKUP(AB13,R24:S34,2,FALSE)</f>
        <v>0.70833333333333304</v>
      </c>
      <c r="AD13" s="44">
        <f>AC13+S12</f>
        <v>0.74999999999999967</v>
      </c>
      <c r="AE13" s="45">
        <f>HOUR(AC13)</f>
        <v>17</v>
      </c>
      <c r="AF13" s="45">
        <f>HOUR(AD13)</f>
        <v>18</v>
      </c>
      <c r="AG13" s="45" t="s">
        <v>30</v>
      </c>
      <c r="AH13" s="45">
        <f>MAX(V24:V34)</f>
        <v>170</v>
      </c>
      <c r="AI13" s="44">
        <f>VLOOKUP(AH13,V24:W34,2,FALSE)</f>
        <v>0.70833333333333304</v>
      </c>
      <c r="AJ13" s="44">
        <f>AI13+W12</f>
        <v>0.74999999999999967</v>
      </c>
      <c r="AK13" s="45">
        <f>HOUR(AI13)</f>
        <v>17</v>
      </c>
      <c r="AL13" s="45">
        <f>HOUR(AJ13)</f>
        <v>18</v>
      </c>
    </row>
    <row r="14" spans="1:38" ht="25.8" thickBot="1" x14ac:dyDescent="0.3">
      <c r="A14" s="99"/>
      <c r="C14" s="81" t="s">
        <v>7</v>
      </c>
      <c r="D14" s="82"/>
      <c r="E14" s="21">
        <f>Origine!H324</f>
        <v>1</v>
      </c>
      <c r="F14" s="21">
        <f>Origine!I324</f>
        <v>0</v>
      </c>
      <c r="G14" s="25">
        <f t="shared" si="0"/>
        <v>1</v>
      </c>
      <c r="H14" s="17"/>
      <c r="I14" s="103"/>
      <c r="J14" s="16"/>
      <c r="K14" s="81" t="s">
        <v>7</v>
      </c>
      <c r="L14" s="82"/>
      <c r="M14" s="21">
        <f>Origine!H780</f>
        <v>0</v>
      </c>
      <c r="N14" s="21">
        <f>Origine!I780</f>
        <v>0</v>
      </c>
      <c r="O14" s="25">
        <f t="shared" si="1"/>
        <v>0</v>
      </c>
      <c r="Q14" s="9"/>
      <c r="R14" s="49">
        <f t="shared" si="2"/>
        <v>1</v>
      </c>
      <c r="S14" s="44">
        <v>0.125</v>
      </c>
      <c r="T14" s="49">
        <f t="shared" si="3"/>
        <v>1</v>
      </c>
      <c r="U14" s="49">
        <f t="shared" si="3"/>
        <v>0</v>
      </c>
      <c r="V14" s="49">
        <f t="shared" si="4"/>
        <v>0</v>
      </c>
      <c r="W14" s="44">
        <v>0.125</v>
      </c>
      <c r="X14" s="49">
        <f t="shared" si="5"/>
        <v>0</v>
      </c>
      <c r="Y14" s="49">
        <f t="shared" si="5"/>
        <v>0</v>
      </c>
      <c r="Z14" s="6"/>
      <c r="AA14" s="45" t="s">
        <v>29</v>
      </c>
      <c r="AB14" s="45">
        <f>VLOOKUP($AC$13,$S$11:$U$34,2,FALSE)</f>
        <v>83</v>
      </c>
      <c r="AC14" s="45">
        <f>VLOOKUP($AC$13,$S$11:$U$34,3,FALSE)</f>
        <v>15</v>
      </c>
      <c r="AD14" s="45"/>
      <c r="AE14" s="45"/>
      <c r="AF14" s="45"/>
      <c r="AG14" s="45" t="s">
        <v>29</v>
      </c>
      <c r="AH14" s="45">
        <f>VLOOKUP($AI$13,$W$11:$Y$34,2,FALSE)</f>
        <v>160</v>
      </c>
      <c r="AI14" s="45">
        <f>VLOOKUP($AI$13,$W$11:$Y$34,3,FALSE)</f>
        <v>10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Origine!H325</f>
        <v>8</v>
      </c>
      <c r="F15" s="21">
        <f>Origine!I325</f>
        <v>0</v>
      </c>
      <c r="G15" s="25">
        <f t="shared" si="0"/>
        <v>8</v>
      </c>
      <c r="H15" s="17"/>
      <c r="I15" s="103"/>
      <c r="J15" s="16"/>
      <c r="K15" s="81" t="s">
        <v>8</v>
      </c>
      <c r="L15" s="82"/>
      <c r="M15" s="21">
        <f>Origine!H781</f>
        <v>0</v>
      </c>
      <c r="N15" s="21">
        <f>Origine!I781</f>
        <v>1</v>
      </c>
      <c r="O15" s="25">
        <f t="shared" si="1"/>
        <v>1</v>
      </c>
      <c r="Q15" s="9"/>
      <c r="R15" s="49">
        <f t="shared" si="2"/>
        <v>8</v>
      </c>
      <c r="S15" s="44">
        <v>0.16666666666666666</v>
      </c>
      <c r="T15" s="49">
        <f t="shared" si="3"/>
        <v>8</v>
      </c>
      <c r="U15" s="49">
        <f t="shared" si="3"/>
        <v>0</v>
      </c>
      <c r="V15" s="49">
        <f t="shared" si="4"/>
        <v>1</v>
      </c>
      <c r="W15" s="44">
        <v>0.16666666666666666</v>
      </c>
      <c r="X15" s="49">
        <f t="shared" si="5"/>
        <v>0</v>
      </c>
      <c r="Y15" s="49">
        <f t="shared" si="5"/>
        <v>1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Origine!H326</f>
        <v>34</v>
      </c>
      <c r="F16" s="21">
        <f>Origine!I326</f>
        <v>1</v>
      </c>
      <c r="G16" s="25">
        <f t="shared" si="0"/>
        <v>35</v>
      </c>
      <c r="H16" s="17"/>
      <c r="I16" s="103"/>
      <c r="J16" s="16"/>
      <c r="K16" s="81" t="s">
        <v>9</v>
      </c>
      <c r="L16" s="82"/>
      <c r="M16" s="21">
        <f>Origine!H782</f>
        <v>15</v>
      </c>
      <c r="N16" s="21">
        <f>Origine!I782</f>
        <v>2</v>
      </c>
      <c r="O16" s="25">
        <f t="shared" si="1"/>
        <v>17</v>
      </c>
      <c r="Q16" s="9"/>
      <c r="R16" s="49">
        <f t="shared" si="2"/>
        <v>35</v>
      </c>
      <c r="S16" s="44">
        <v>0.20833333333333301</v>
      </c>
      <c r="T16" s="49">
        <f t="shared" si="3"/>
        <v>34</v>
      </c>
      <c r="U16" s="49">
        <f t="shared" si="3"/>
        <v>1</v>
      </c>
      <c r="V16" s="49">
        <f t="shared" si="4"/>
        <v>17</v>
      </c>
      <c r="W16" s="44">
        <v>0.20833333333333301</v>
      </c>
      <c r="X16" s="49">
        <f t="shared" si="5"/>
        <v>15</v>
      </c>
      <c r="Y16" s="49">
        <f t="shared" si="5"/>
        <v>2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Origine!H327</f>
        <v>48</v>
      </c>
      <c r="F17" s="21">
        <f>Origine!I327</f>
        <v>4</v>
      </c>
      <c r="G17" s="25">
        <f t="shared" si="0"/>
        <v>52</v>
      </c>
      <c r="H17" s="17"/>
      <c r="I17" s="103"/>
      <c r="J17" s="16"/>
      <c r="K17" s="81" t="s">
        <v>10</v>
      </c>
      <c r="L17" s="82"/>
      <c r="M17" s="21">
        <f>Origine!H783</f>
        <v>44</v>
      </c>
      <c r="N17" s="21">
        <f>Origine!I783</f>
        <v>5</v>
      </c>
      <c r="O17" s="25">
        <f t="shared" si="1"/>
        <v>49</v>
      </c>
      <c r="Q17" s="9"/>
      <c r="R17" s="49">
        <f t="shared" si="2"/>
        <v>52</v>
      </c>
      <c r="S17" s="44">
        <v>0.25</v>
      </c>
      <c r="T17" s="49">
        <f t="shared" si="3"/>
        <v>48</v>
      </c>
      <c r="U17" s="49">
        <f t="shared" si="3"/>
        <v>4</v>
      </c>
      <c r="V17" s="49">
        <f t="shared" si="4"/>
        <v>49</v>
      </c>
      <c r="W17" s="44">
        <v>0.25</v>
      </c>
      <c r="X17" s="49">
        <f t="shared" si="5"/>
        <v>44</v>
      </c>
      <c r="Y17" s="49">
        <f t="shared" si="5"/>
        <v>5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Origine!H328</f>
        <v>114</v>
      </c>
      <c r="F18" s="21">
        <f>Origine!I328</f>
        <v>10</v>
      </c>
      <c r="G18" s="25">
        <f t="shared" si="0"/>
        <v>124</v>
      </c>
      <c r="H18" s="17"/>
      <c r="I18" s="26"/>
      <c r="J18" s="16"/>
      <c r="K18" s="81" t="s">
        <v>11</v>
      </c>
      <c r="L18" s="82"/>
      <c r="M18" s="21">
        <f>Origine!H784</f>
        <v>131</v>
      </c>
      <c r="N18" s="21">
        <f>Origine!I784</f>
        <v>12</v>
      </c>
      <c r="O18" s="25">
        <f t="shared" si="1"/>
        <v>143</v>
      </c>
      <c r="Q18" s="9"/>
      <c r="R18" s="49">
        <f t="shared" si="2"/>
        <v>124</v>
      </c>
      <c r="S18" s="44">
        <v>0.29166666666666702</v>
      </c>
      <c r="T18" s="49">
        <f t="shared" si="3"/>
        <v>114</v>
      </c>
      <c r="U18" s="49">
        <f t="shared" si="3"/>
        <v>10</v>
      </c>
      <c r="V18" s="49">
        <f t="shared" si="4"/>
        <v>143</v>
      </c>
      <c r="W18" s="44">
        <v>0.29166666666666702</v>
      </c>
      <c r="X18" s="49">
        <f t="shared" si="5"/>
        <v>131</v>
      </c>
      <c r="Y18" s="49">
        <f t="shared" si="5"/>
        <v>12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Origine!H329</f>
        <v>140</v>
      </c>
      <c r="F19" s="21">
        <f>Origine!I329</f>
        <v>20</v>
      </c>
      <c r="G19" s="25">
        <f t="shared" si="0"/>
        <v>160</v>
      </c>
      <c r="H19" s="17"/>
      <c r="I19" s="26"/>
      <c r="J19" s="16"/>
      <c r="K19" s="81" t="s">
        <v>12</v>
      </c>
      <c r="L19" s="82"/>
      <c r="M19" s="21">
        <f>Origine!H785</f>
        <v>58</v>
      </c>
      <c r="N19" s="21">
        <f>Origine!I785</f>
        <v>12</v>
      </c>
      <c r="O19" s="25">
        <f t="shared" si="1"/>
        <v>70</v>
      </c>
      <c r="Q19" s="9"/>
      <c r="R19" s="49">
        <f t="shared" si="2"/>
        <v>160</v>
      </c>
      <c r="S19" s="44">
        <v>0.33333333333333298</v>
      </c>
      <c r="T19" s="49">
        <f t="shared" si="3"/>
        <v>140</v>
      </c>
      <c r="U19" s="49">
        <f t="shared" si="3"/>
        <v>20</v>
      </c>
      <c r="V19" s="49">
        <f t="shared" si="4"/>
        <v>70</v>
      </c>
      <c r="W19" s="44">
        <v>0.33333333333333298</v>
      </c>
      <c r="X19" s="49">
        <f t="shared" si="5"/>
        <v>58</v>
      </c>
      <c r="Y19" s="49">
        <f t="shared" si="5"/>
        <v>12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Origine!H330</f>
        <v>114</v>
      </c>
      <c r="F20" s="21">
        <f>Origine!I330</f>
        <v>16</v>
      </c>
      <c r="G20" s="25">
        <f t="shared" si="0"/>
        <v>130</v>
      </c>
      <c r="H20" s="17"/>
      <c r="I20" s="26"/>
      <c r="J20" s="16"/>
      <c r="K20" s="81" t="s">
        <v>13</v>
      </c>
      <c r="L20" s="82"/>
      <c r="M20" s="21">
        <f>Origine!H786</f>
        <v>116</v>
      </c>
      <c r="N20" s="21">
        <f>Origine!I786</f>
        <v>11</v>
      </c>
      <c r="O20" s="25">
        <f t="shared" si="1"/>
        <v>127</v>
      </c>
      <c r="Q20" s="9"/>
      <c r="R20" s="49">
        <f t="shared" si="2"/>
        <v>130</v>
      </c>
      <c r="S20" s="44">
        <v>0.375</v>
      </c>
      <c r="T20" s="49">
        <f t="shared" si="3"/>
        <v>114</v>
      </c>
      <c r="U20" s="49">
        <f t="shared" si="3"/>
        <v>16</v>
      </c>
      <c r="V20" s="49">
        <f t="shared" si="4"/>
        <v>127</v>
      </c>
      <c r="W20" s="44">
        <v>0.375</v>
      </c>
      <c r="X20" s="49">
        <f t="shared" si="5"/>
        <v>116</v>
      </c>
      <c r="Y20" s="49">
        <f t="shared" si="5"/>
        <v>11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Origine!H331</f>
        <v>77</v>
      </c>
      <c r="F21" s="21">
        <f>Origine!I331</f>
        <v>9</v>
      </c>
      <c r="G21" s="25">
        <f t="shared" si="0"/>
        <v>86</v>
      </c>
      <c r="H21" s="17"/>
      <c r="I21" s="26"/>
      <c r="J21" s="16"/>
      <c r="K21" s="81" t="s">
        <v>14</v>
      </c>
      <c r="L21" s="82"/>
      <c r="M21" s="21">
        <f>Origine!H787</f>
        <v>73</v>
      </c>
      <c r="N21" s="21">
        <f>Origine!I787</f>
        <v>10</v>
      </c>
      <c r="O21" s="25">
        <f t="shared" si="1"/>
        <v>83</v>
      </c>
      <c r="Q21" s="9"/>
      <c r="R21" s="49">
        <f t="shared" si="2"/>
        <v>86</v>
      </c>
      <c r="S21" s="44">
        <v>0.41666666666666702</v>
      </c>
      <c r="T21" s="49">
        <f t="shared" si="3"/>
        <v>77</v>
      </c>
      <c r="U21" s="49">
        <f t="shared" si="3"/>
        <v>9</v>
      </c>
      <c r="V21" s="49">
        <f t="shared" si="4"/>
        <v>83</v>
      </c>
      <c r="W21" s="44">
        <v>0.41666666666666702</v>
      </c>
      <c r="X21" s="49">
        <f t="shared" si="5"/>
        <v>73</v>
      </c>
      <c r="Y21" s="49">
        <f t="shared" si="5"/>
        <v>10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Origine!H332</f>
        <v>102</v>
      </c>
      <c r="F22" s="21">
        <f>Origine!I332</f>
        <v>8</v>
      </c>
      <c r="G22" s="25">
        <f t="shared" si="0"/>
        <v>110</v>
      </c>
      <c r="H22" s="17"/>
      <c r="I22" s="26"/>
      <c r="J22" s="16"/>
      <c r="K22" s="81" t="s">
        <v>15</v>
      </c>
      <c r="L22" s="82"/>
      <c r="M22" s="21">
        <f>Origine!H788</f>
        <v>58</v>
      </c>
      <c r="N22" s="21">
        <f>Origine!I788</f>
        <v>13</v>
      </c>
      <c r="O22" s="25">
        <f t="shared" si="1"/>
        <v>71</v>
      </c>
      <c r="Q22" s="9"/>
      <c r="R22" s="49">
        <f t="shared" si="2"/>
        <v>110</v>
      </c>
      <c r="S22" s="44">
        <v>0.45833333333333298</v>
      </c>
      <c r="T22" s="49">
        <f t="shared" si="3"/>
        <v>102</v>
      </c>
      <c r="U22" s="49">
        <f t="shared" si="3"/>
        <v>8</v>
      </c>
      <c r="V22" s="49">
        <f t="shared" si="4"/>
        <v>71</v>
      </c>
      <c r="W22" s="44">
        <v>0.45833333333333298</v>
      </c>
      <c r="X22" s="49">
        <f t="shared" si="5"/>
        <v>58</v>
      </c>
      <c r="Y22" s="49">
        <f t="shared" si="5"/>
        <v>13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25.8" thickBot="1" x14ac:dyDescent="0.3">
      <c r="A23" s="12"/>
      <c r="C23" s="81" t="s">
        <v>16</v>
      </c>
      <c r="D23" s="82"/>
      <c r="E23" s="21">
        <f>Origine!H333</f>
        <v>98</v>
      </c>
      <c r="F23" s="21">
        <f>Origine!I333</f>
        <v>9</v>
      </c>
      <c r="G23" s="25">
        <f t="shared" si="0"/>
        <v>107</v>
      </c>
      <c r="H23" s="17"/>
      <c r="I23" s="26"/>
      <c r="J23" s="16"/>
      <c r="K23" s="81" t="s">
        <v>16</v>
      </c>
      <c r="L23" s="82"/>
      <c r="M23" s="21">
        <f>Origine!H789</f>
        <v>145</v>
      </c>
      <c r="N23" s="21">
        <f>Origine!I789</f>
        <v>10</v>
      </c>
      <c r="O23" s="25">
        <f t="shared" si="1"/>
        <v>155</v>
      </c>
      <c r="Q23" s="9"/>
      <c r="R23" s="49">
        <f t="shared" si="2"/>
        <v>107</v>
      </c>
      <c r="S23" s="44">
        <v>0.5</v>
      </c>
      <c r="T23" s="49">
        <f t="shared" si="3"/>
        <v>98</v>
      </c>
      <c r="U23" s="49">
        <f t="shared" si="3"/>
        <v>9</v>
      </c>
      <c r="V23" s="49">
        <f t="shared" si="4"/>
        <v>155</v>
      </c>
      <c r="W23" s="44">
        <v>0.5</v>
      </c>
      <c r="X23" s="49">
        <f t="shared" si="5"/>
        <v>145</v>
      </c>
      <c r="Y23" s="49">
        <f t="shared" si="5"/>
        <v>10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Origine!H334</f>
        <v>60</v>
      </c>
      <c r="F24" s="21">
        <f>Origine!I334</f>
        <v>12</v>
      </c>
      <c r="G24" s="25">
        <f t="shared" si="0"/>
        <v>72</v>
      </c>
      <c r="H24" s="17"/>
      <c r="I24" s="26"/>
      <c r="J24" s="16"/>
      <c r="K24" s="81" t="s">
        <v>17</v>
      </c>
      <c r="L24" s="82"/>
      <c r="M24" s="21">
        <f>Origine!H790</f>
        <v>73</v>
      </c>
      <c r="N24" s="21">
        <f>Origine!I790</f>
        <v>9</v>
      </c>
      <c r="O24" s="25">
        <f t="shared" si="1"/>
        <v>82</v>
      </c>
      <c r="Q24" s="9"/>
      <c r="R24" s="49">
        <f t="shared" si="2"/>
        <v>72</v>
      </c>
      <c r="S24" s="44">
        <v>0.54166666666666696</v>
      </c>
      <c r="T24" s="49">
        <f t="shared" si="3"/>
        <v>60</v>
      </c>
      <c r="U24" s="49">
        <f t="shared" si="3"/>
        <v>12</v>
      </c>
      <c r="V24" s="49">
        <f t="shared" si="4"/>
        <v>82</v>
      </c>
      <c r="W24" s="44">
        <v>0.54166666666666696</v>
      </c>
      <c r="X24" s="49">
        <f t="shared" si="5"/>
        <v>73</v>
      </c>
      <c r="Y24" s="49">
        <f t="shared" si="5"/>
        <v>9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Origine!H335</f>
        <v>73</v>
      </c>
      <c r="F25" s="21">
        <f>Origine!I335</f>
        <v>5</v>
      </c>
      <c r="G25" s="25">
        <f t="shared" si="0"/>
        <v>78</v>
      </c>
      <c r="H25" s="17"/>
      <c r="I25" s="26"/>
      <c r="J25" s="16"/>
      <c r="K25" s="81" t="s">
        <v>18</v>
      </c>
      <c r="L25" s="82"/>
      <c r="M25" s="21">
        <f>Origine!H791</f>
        <v>73</v>
      </c>
      <c r="N25" s="21">
        <f>Origine!I791</f>
        <v>6</v>
      </c>
      <c r="O25" s="25">
        <f t="shared" si="1"/>
        <v>79</v>
      </c>
      <c r="Q25" s="9"/>
      <c r="R25" s="49">
        <f t="shared" si="2"/>
        <v>78</v>
      </c>
      <c r="S25" s="44">
        <v>0.58333333333333304</v>
      </c>
      <c r="T25" s="49">
        <f t="shared" si="3"/>
        <v>73</v>
      </c>
      <c r="U25" s="49">
        <f t="shared" si="3"/>
        <v>5</v>
      </c>
      <c r="V25" s="49">
        <f t="shared" si="4"/>
        <v>79</v>
      </c>
      <c r="W25" s="44">
        <v>0.58333333333333304</v>
      </c>
      <c r="X25" s="49">
        <f t="shared" si="5"/>
        <v>73</v>
      </c>
      <c r="Y25" s="49">
        <f t="shared" si="5"/>
        <v>6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Origine!H336</f>
        <v>70</v>
      </c>
      <c r="F26" s="21">
        <f>Origine!I336</f>
        <v>8</v>
      </c>
      <c r="G26" s="25">
        <f t="shared" si="0"/>
        <v>78</v>
      </c>
      <c r="H26" s="17"/>
      <c r="I26" s="26"/>
      <c r="J26" s="16"/>
      <c r="K26" s="81" t="s">
        <v>19</v>
      </c>
      <c r="L26" s="82"/>
      <c r="M26" s="21">
        <f>Origine!H792</f>
        <v>102</v>
      </c>
      <c r="N26" s="21">
        <f>Origine!I792</f>
        <v>7</v>
      </c>
      <c r="O26" s="25">
        <f t="shared" si="1"/>
        <v>109</v>
      </c>
      <c r="Q26" s="9"/>
      <c r="R26" s="49">
        <f t="shared" si="2"/>
        <v>78</v>
      </c>
      <c r="S26" s="44">
        <v>0.625</v>
      </c>
      <c r="T26" s="49">
        <f t="shared" si="3"/>
        <v>70</v>
      </c>
      <c r="U26" s="49">
        <f t="shared" si="3"/>
        <v>8</v>
      </c>
      <c r="V26" s="49">
        <f t="shared" si="4"/>
        <v>109</v>
      </c>
      <c r="W26" s="44">
        <v>0.625</v>
      </c>
      <c r="X26" s="49">
        <f t="shared" si="5"/>
        <v>102</v>
      </c>
      <c r="Y26" s="49">
        <f t="shared" si="5"/>
        <v>7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Origine!H337</f>
        <v>81</v>
      </c>
      <c r="F27" s="21">
        <f>Origine!I337</f>
        <v>5</v>
      </c>
      <c r="G27" s="25">
        <f t="shared" si="0"/>
        <v>86</v>
      </c>
      <c r="H27" s="17"/>
      <c r="I27" s="26"/>
      <c r="J27" s="16"/>
      <c r="K27" s="81" t="s">
        <v>20</v>
      </c>
      <c r="L27" s="82"/>
      <c r="M27" s="21">
        <f>Origine!H793</f>
        <v>73</v>
      </c>
      <c r="N27" s="21">
        <f>Origine!I793</f>
        <v>9</v>
      </c>
      <c r="O27" s="25">
        <f t="shared" si="1"/>
        <v>82</v>
      </c>
      <c r="Q27" s="9"/>
      <c r="R27" s="49">
        <f t="shared" si="2"/>
        <v>86</v>
      </c>
      <c r="S27" s="44">
        <v>0.66666666666666696</v>
      </c>
      <c r="T27" s="49">
        <f t="shared" si="3"/>
        <v>81</v>
      </c>
      <c r="U27" s="49">
        <f t="shared" si="3"/>
        <v>5</v>
      </c>
      <c r="V27" s="49">
        <f t="shared" si="4"/>
        <v>82</v>
      </c>
      <c r="W27" s="44">
        <v>0.66666666666666696</v>
      </c>
      <c r="X27" s="49">
        <f t="shared" si="5"/>
        <v>73</v>
      </c>
      <c r="Y27" s="49">
        <f t="shared" si="5"/>
        <v>9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Origine!H338</f>
        <v>83</v>
      </c>
      <c r="F28" s="21">
        <f>Origine!I338</f>
        <v>15</v>
      </c>
      <c r="G28" s="25">
        <f t="shared" si="0"/>
        <v>98</v>
      </c>
      <c r="H28" s="17"/>
      <c r="I28" s="26"/>
      <c r="J28" s="16"/>
      <c r="K28" s="81" t="s">
        <v>21</v>
      </c>
      <c r="L28" s="82"/>
      <c r="M28" s="21">
        <f>Origine!H794</f>
        <v>160</v>
      </c>
      <c r="N28" s="21">
        <f>Origine!I794</f>
        <v>10</v>
      </c>
      <c r="O28" s="25">
        <f t="shared" si="1"/>
        <v>170</v>
      </c>
      <c r="Q28" s="9"/>
      <c r="R28" s="49">
        <f t="shared" si="2"/>
        <v>98</v>
      </c>
      <c r="S28" s="44">
        <v>0.70833333333333304</v>
      </c>
      <c r="T28" s="49">
        <f t="shared" si="3"/>
        <v>83</v>
      </c>
      <c r="U28" s="49">
        <f t="shared" si="3"/>
        <v>15</v>
      </c>
      <c r="V28" s="49">
        <f t="shared" si="4"/>
        <v>170</v>
      </c>
      <c r="W28" s="44">
        <v>0.70833333333333304</v>
      </c>
      <c r="X28" s="49">
        <f t="shared" si="5"/>
        <v>160</v>
      </c>
      <c r="Y28" s="49">
        <f t="shared" si="5"/>
        <v>10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Origine!H339</f>
        <v>50</v>
      </c>
      <c r="F29" s="21">
        <f>Origine!I339</f>
        <v>6</v>
      </c>
      <c r="G29" s="25">
        <f t="shared" si="0"/>
        <v>56</v>
      </c>
      <c r="H29" s="17"/>
      <c r="I29" s="26"/>
      <c r="J29" s="16"/>
      <c r="K29" s="81" t="s">
        <v>22</v>
      </c>
      <c r="L29" s="82"/>
      <c r="M29" s="21">
        <f>Origine!H795</f>
        <v>146</v>
      </c>
      <c r="N29" s="21">
        <f>Origine!I795</f>
        <v>7</v>
      </c>
      <c r="O29" s="25">
        <f t="shared" si="1"/>
        <v>153</v>
      </c>
      <c r="Q29" s="9"/>
      <c r="R29" s="49">
        <f t="shared" si="2"/>
        <v>56</v>
      </c>
      <c r="S29" s="44">
        <v>0.75</v>
      </c>
      <c r="T29" s="49">
        <f t="shared" si="3"/>
        <v>50</v>
      </c>
      <c r="U29" s="49">
        <f t="shared" si="3"/>
        <v>6</v>
      </c>
      <c r="V29" s="49">
        <f t="shared" si="4"/>
        <v>153</v>
      </c>
      <c r="W29" s="44">
        <v>0.75</v>
      </c>
      <c r="X29" s="49">
        <f t="shared" si="5"/>
        <v>146</v>
      </c>
      <c r="Y29" s="49">
        <f t="shared" si="5"/>
        <v>7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Origine!H340</f>
        <v>22</v>
      </c>
      <c r="F30" s="21">
        <f>Origine!I340</f>
        <v>4</v>
      </c>
      <c r="G30" s="25">
        <f t="shared" si="0"/>
        <v>26</v>
      </c>
      <c r="H30" s="17"/>
      <c r="I30" s="103"/>
      <c r="J30" s="16"/>
      <c r="K30" s="81" t="s">
        <v>23</v>
      </c>
      <c r="L30" s="82"/>
      <c r="M30" s="21">
        <f>Origine!H796</f>
        <v>29</v>
      </c>
      <c r="N30" s="21">
        <f>Origine!I796</f>
        <v>4</v>
      </c>
      <c r="O30" s="25">
        <f t="shared" si="1"/>
        <v>33</v>
      </c>
      <c r="Q30" s="9"/>
      <c r="R30" s="49">
        <f t="shared" si="2"/>
        <v>26</v>
      </c>
      <c r="S30" s="44">
        <v>0.79166666666666696</v>
      </c>
      <c r="T30" s="49">
        <f t="shared" si="3"/>
        <v>22</v>
      </c>
      <c r="U30" s="49">
        <f t="shared" si="3"/>
        <v>4</v>
      </c>
      <c r="V30" s="49">
        <f t="shared" si="4"/>
        <v>33</v>
      </c>
      <c r="W30" s="44">
        <v>0.79166666666666696</v>
      </c>
      <c r="X30" s="49">
        <f t="shared" si="5"/>
        <v>29</v>
      </c>
      <c r="Y30" s="49">
        <f t="shared" si="5"/>
        <v>4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Origine!H341</f>
        <v>10</v>
      </c>
      <c r="F31" s="21">
        <f>Origine!I341</f>
        <v>2</v>
      </c>
      <c r="G31" s="25">
        <f t="shared" si="0"/>
        <v>12</v>
      </c>
      <c r="H31" s="17"/>
      <c r="I31" s="103"/>
      <c r="J31" s="16"/>
      <c r="K31" s="81" t="s">
        <v>24</v>
      </c>
      <c r="L31" s="82"/>
      <c r="M31" s="21">
        <f>Origine!H797</f>
        <v>58</v>
      </c>
      <c r="N31" s="21">
        <f>Origine!I797</f>
        <v>4</v>
      </c>
      <c r="O31" s="25">
        <f t="shared" si="1"/>
        <v>62</v>
      </c>
      <c r="Q31" s="9"/>
      <c r="R31" s="49">
        <f t="shared" si="2"/>
        <v>12</v>
      </c>
      <c r="S31" s="44">
        <v>0.83333333333333304</v>
      </c>
      <c r="T31" s="49">
        <f t="shared" si="3"/>
        <v>10</v>
      </c>
      <c r="U31" s="49">
        <f t="shared" si="3"/>
        <v>2</v>
      </c>
      <c r="V31" s="49">
        <f t="shared" si="4"/>
        <v>62</v>
      </c>
      <c r="W31" s="44">
        <v>0.83333333333333304</v>
      </c>
      <c r="X31" s="49">
        <f t="shared" si="5"/>
        <v>58</v>
      </c>
      <c r="Y31" s="49">
        <f t="shared" si="5"/>
        <v>4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Origine!H342</f>
        <v>8</v>
      </c>
      <c r="F32" s="21">
        <f>Origine!I342</f>
        <v>3</v>
      </c>
      <c r="G32" s="25">
        <f t="shared" si="0"/>
        <v>11</v>
      </c>
      <c r="H32" s="17"/>
      <c r="I32" s="103"/>
      <c r="J32" s="16"/>
      <c r="K32" s="81" t="s">
        <v>25</v>
      </c>
      <c r="L32" s="82"/>
      <c r="M32" s="21">
        <f>Origine!H798</f>
        <v>58</v>
      </c>
      <c r="N32" s="21">
        <f>Origine!I798</f>
        <v>2</v>
      </c>
      <c r="O32" s="25">
        <f t="shared" si="1"/>
        <v>60</v>
      </c>
      <c r="Q32" s="9"/>
      <c r="R32" s="49">
        <f t="shared" si="2"/>
        <v>11</v>
      </c>
      <c r="S32" s="44">
        <v>0.875</v>
      </c>
      <c r="T32" s="49">
        <f t="shared" si="3"/>
        <v>8</v>
      </c>
      <c r="U32" s="49">
        <f t="shared" si="3"/>
        <v>3</v>
      </c>
      <c r="V32" s="49">
        <f t="shared" si="4"/>
        <v>60</v>
      </c>
      <c r="W32" s="44">
        <v>0.875</v>
      </c>
      <c r="X32" s="49">
        <f t="shared" si="5"/>
        <v>58</v>
      </c>
      <c r="Y32" s="49">
        <f t="shared" si="5"/>
        <v>2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Origine!H343</f>
        <v>6</v>
      </c>
      <c r="F33" s="21">
        <f>Origine!I343</f>
        <v>2</v>
      </c>
      <c r="G33" s="25">
        <f t="shared" si="0"/>
        <v>8</v>
      </c>
      <c r="H33" s="17"/>
      <c r="I33" s="103"/>
      <c r="J33" s="16"/>
      <c r="K33" s="81" t="s">
        <v>26</v>
      </c>
      <c r="L33" s="82"/>
      <c r="M33" s="21">
        <f>Origine!H799</f>
        <v>0</v>
      </c>
      <c r="N33" s="21">
        <f>Origine!I799</f>
        <v>2</v>
      </c>
      <c r="O33" s="25">
        <f t="shared" si="1"/>
        <v>2</v>
      </c>
      <c r="Q33" s="9"/>
      <c r="R33" s="49">
        <f t="shared" si="2"/>
        <v>8</v>
      </c>
      <c r="S33" s="44">
        <v>0.91666666666666696</v>
      </c>
      <c r="T33" s="49">
        <f t="shared" si="3"/>
        <v>6</v>
      </c>
      <c r="U33" s="49">
        <f t="shared" si="3"/>
        <v>2</v>
      </c>
      <c r="V33" s="49">
        <f t="shared" si="4"/>
        <v>2</v>
      </c>
      <c r="W33" s="44">
        <v>0.91666666666666696</v>
      </c>
      <c r="X33" s="49">
        <f t="shared" si="5"/>
        <v>0</v>
      </c>
      <c r="Y33" s="49">
        <f t="shared" si="5"/>
        <v>2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Origine!H344</f>
        <v>6</v>
      </c>
      <c r="F34" s="21">
        <f>Origine!I344</f>
        <v>0</v>
      </c>
      <c r="G34" s="25">
        <f t="shared" si="0"/>
        <v>6</v>
      </c>
      <c r="H34" s="17"/>
      <c r="I34" s="103"/>
      <c r="J34" s="16"/>
      <c r="K34" s="81" t="s">
        <v>27</v>
      </c>
      <c r="L34" s="82"/>
      <c r="M34" s="21">
        <f>Origine!H800</f>
        <v>0</v>
      </c>
      <c r="N34" s="21">
        <f>Origine!I800</f>
        <v>1</v>
      </c>
      <c r="O34" s="25">
        <f t="shared" si="1"/>
        <v>1</v>
      </c>
      <c r="Q34" s="9"/>
      <c r="R34" s="49">
        <f t="shared" si="2"/>
        <v>6</v>
      </c>
      <c r="S34" s="44">
        <v>0.95833333333333304</v>
      </c>
      <c r="T34" s="49">
        <f t="shared" si="3"/>
        <v>6</v>
      </c>
      <c r="U34" s="49">
        <f t="shared" si="3"/>
        <v>0</v>
      </c>
      <c r="V34" s="49">
        <f t="shared" si="4"/>
        <v>1</v>
      </c>
      <c r="W34" s="44">
        <v>0.95833333333333304</v>
      </c>
      <c r="X34" s="49">
        <f t="shared" si="5"/>
        <v>0</v>
      </c>
      <c r="Y34" s="49">
        <f t="shared" si="5"/>
        <v>1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1208</v>
      </c>
      <c r="F35" s="105">
        <f t="shared" ref="F35:G35" si="6">SUM(F11:F34)</f>
        <v>139</v>
      </c>
      <c r="G35" s="111">
        <f t="shared" si="6"/>
        <v>1347</v>
      </c>
      <c r="H35" s="16"/>
      <c r="I35" s="110"/>
      <c r="J35" s="17"/>
      <c r="K35" s="73" t="s">
        <v>44</v>
      </c>
      <c r="L35" s="74"/>
      <c r="M35" s="105">
        <f t="shared" ref="M35:O35" si="7">SUM(M11:M34)</f>
        <v>1412</v>
      </c>
      <c r="N35" s="105">
        <f t="shared" si="7"/>
        <v>137</v>
      </c>
      <c r="O35" s="111">
        <f t="shared" si="7"/>
        <v>1549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1062</v>
      </c>
      <c r="F40" s="118">
        <f>SUM(F18:F29)</f>
        <v>123</v>
      </c>
      <c r="G40" s="120">
        <f>SUM(E40:F41)</f>
        <v>1185</v>
      </c>
      <c r="H40" s="16"/>
      <c r="I40" s="129"/>
      <c r="J40" s="17"/>
      <c r="K40" s="114" t="s">
        <v>45</v>
      </c>
      <c r="L40" s="115"/>
      <c r="M40" s="118">
        <f>SUM(M18:M29)</f>
        <v>1208</v>
      </c>
      <c r="N40" s="118">
        <f>SUM(N18:N29)</f>
        <v>116</v>
      </c>
      <c r="O40" s="120">
        <f>SUM(M40:N41)</f>
        <v>1324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146</v>
      </c>
      <c r="F42" s="127">
        <f>SUM(F11:F17,F30:F34)</f>
        <v>16</v>
      </c>
      <c r="G42" s="130">
        <f>SUM(E42:F43)</f>
        <v>162</v>
      </c>
      <c r="H42" s="16"/>
      <c r="I42" s="133"/>
      <c r="J42" s="17"/>
      <c r="K42" s="116" t="s">
        <v>46</v>
      </c>
      <c r="L42" s="117"/>
      <c r="M42" s="125">
        <f>SUM(M11:M17,M30:M34)</f>
        <v>204</v>
      </c>
      <c r="N42" s="127">
        <f>SUM(N11:N17,N30:N34)</f>
        <v>21</v>
      </c>
      <c r="O42" s="132">
        <f>SUM(M42:N43)</f>
        <v>225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1208</v>
      </c>
      <c r="F44" s="134">
        <f>SUM(F40:F43)</f>
        <v>139</v>
      </c>
      <c r="G44" s="136">
        <f>SUM(E44:F45)</f>
        <v>1347</v>
      </c>
      <c r="H44" s="16"/>
      <c r="I44" s="110"/>
      <c r="J44" s="17"/>
      <c r="K44" s="73" t="s">
        <v>44</v>
      </c>
      <c r="L44" s="108"/>
      <c r="M44" s="134">
        <f>SUM(M40:M43)</f>
        <v>1412</v>
      </c>
      <c r="N44" s="134">
        <f>SUM(N40:N43)</f>
        <v>137</v>
      </c>
      <c r="O44" s="136">
        <f>SUM(M44:N45)</f>
        <v>1549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100.8" x14ac:dyDescent="0.5">
      <c r="C51" s="138" t="str">
        <f>CONCATENATE((AE10),".00"," - ",(AF10),".00")</f>
        <v>8.00 - 9.00</v>
      </c>
      <c r="D51" s="139"/>
      <c r="E51" s="30">
        <f>AB11</f>
        <v>140</v>
      </c>
      <c r="F51" s="31">
        <f>AC11</f>
        <v>20</v>
      </c>
      <c r="G51" s="32">
        <f>SUM(E51:F51)</f>
        <v>160</v>
      </c>
      <c r="H51" s="28"/>
      <c r="I51" s="27"/>
      <c r="J51" s="27"/>
      <c r="K51" s="138" t="str">
        <f>CONCATENATE((AK10),".00"," - ",(AL10),".00")</f>
        <v>12.00 - 13.00</v>
      </c>
      <c r="L51" s="139"/>
      <c r="M51" s="30">
        <f>AH11</f>
        <v>145</v>
      </c>
      <c r="N51" s="31">
        <f>AI11</f>
        <v>10</v>
      </c>
      <c r="O51" s="32">
        <f>SUM(M51:N51)</f>
        <v>155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17.00 - 18.00</v>
      </c>
      <c r="D52" s="141"/>
      <c r="E52" s="33">
        <f>AB14</f>
        <v>83</v>
      </c>
      <c r="F52" s="34">
        <f>AC14</f>
        <v>15</v>
      </c>
      <c r="G52" s="35">
        <f>SUM(E52:F52)</f>
        <v>98</v>
      </c>
      <c r="H52" s="28"/>
      <c r="I52" s="27"/>
      <c r="J52" s="27"/>
      <c r="K52" s="140" t="str">
        <f>CONCATENATE((AK13),".00"," - ",(AL13),".00")</f>
        <v>17.00 - 18.00</v>
      </c>
      <c r="L52" s="141"/>
      <c r="M52" s="33">
        <f>AH14</f>
        <v>160</v>
      </c>
      <c r="N52" s="34">
        <f>AI14</f>
        <v>10</v>
      </c>
      <c r="O52" s="35">
        <f>SUM(M52:N52)</f>
        <v>170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20" zoomScale="40" zoomScaleNormal="40" workbookViewId="0">
      <selection activeCell="K8" sqref="K8"/>
    </sheetView>
  </sheetViews>
  <sheetFormatPr defaultRowHeight="13.2" x14ac:dyDescent="0.25"/>
  <cols>
    <col min="12" max="12" width="48.4414062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+Origine!B345</f>
        <v>45707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133</v>
      </c>
      <c r="AC10" s="44">
        <f>VLOOKUP(AB10,R11:S23,2,FALSE)</f>
        <v>0.33333333333333298</v>
      </c>
      <c r="AD10" s="44">
        <f>AC10+S12</f>
        <v>0.37499999999999967</v>
      </c>
      <c r="AE10" s="45">
        <f>HOUR(AC10)</f>
        <v>8</v>
      </c>
      <c r="AF10" s="45">
        <f>HOUR(AD10)</f>
        <v>9</v>
      </c>
      <c r="AG10" s="45" t="s">
        <v>28</v>
      </c>
      <c r="AH10" s="45">
        <f>MAX(V11:V23)</f>
        <v>286</v>
      </c>
      <c r="AI10" s="44">
        <f>VLOOKUP(AH10,V11:W23,2,FALSE)</f>
        <v>0.5</v>
      </c>
      <c r="AJ10" s="44">
        <f>AI10+W12</f>
        <v>0.54166666666666663</v>
      </c>
      <c r="AK10" s="45">
        <f>HOUR(AI10)</f>
        <v>12</v>
      </c>
      <c r="AL10" s="45">
        <f>HOUR(AJ10)</f>
        <v>13</v>
      </c>
    </row>
    <row r="11" spans="1:38" ht="25.8" thickBot="1" x14ac:dyDescent="0.3">
      <c r="A11" s="98"/>
      <c r="C11" s="100" t="s">
        <v>4</v>
      </c>
      <c r="D11" s="101"/>
      <c r="E11" s="21">
        <f>Origine!H345</f>
        <v>2</v>
      </c>
      <c r="F11" s="21">
        <f>Origine!I345</f>
        <v>0</v>
      </c>
      <c r="G11" s="22">
        <f>SUM(E11:F11)</f>
        <v>2</v>
      </c>
      <c r="H11" s="17"/>
      <c r="I11" s="102"/>
      <c r="J11" s="16"/>
      <c r="K11" s="100" t="s">
        <v>4</v>
      </c>
      <c r="L11" s="101"/>
      <c r="M11" s="21">
        <f>Origine!H801</f>
        <v>0</v>
      </c>
      <c r="N11" s="21">
        <f>Origine!I801</f>
        <v>0</v>
      </c>
      <c r="O11" s="22">
        <f>SUM(M11:N11)</f>
        <v>0</v>
      </c>
      <c r="Q11" s="9"/>
      <c r="R11" s="49">
        <f>G11</f>
        <v>2</v>
      </c>
      <c r="S11" s="44">
        <v>0</v>
      </c>
      <c r="T11" s="49">
        <f>E11</f>
        <v>2</v>
      </c>
      <c r="U11" s="49">
        <f>F11</f>
        <v>0</v>
      </c>
      <c r="V11" s="49">
        <f>O11</f>
        <v>0</v>
      </c>
      <c r="W11" s="44">
        <v>0</v>
      </c>
      <c r="X11" s="49">
        <f>M11</f>
        <v>0</v>
      </c>
      <c r="Y11" s="49">
        <f>N11</f>
        <v>0</v>
      </c>
      <c r="Z11" s="6"/>
      <c r="AA11" s="45" t="s">
        <v>29</v>
      </c>
      <c r="AB11" s="45">
        <f>VLOOKUP($AC$10,$S$11:$U$34,2,FALSE)</f>
        <v>130</v>
      </c>
      <c r="AC11" s="45">
        <f>VLOOKUP($AC$10,$S$11:$U$34,3,FALSE)</f>
        <v>3</v>
      </c>
      <c r="AD11" s="45"/>
      <c r="AE11" s="45"/>
      <c r="AF11" s="45"/>
      <c r="AG11" s="45" t="s">
        <v>29</v>
      </c>
      <c r="AH11" s="45">
        <f>VLOOKUP($AI$10,$W$11:$Y$34,2,FALSE)</f>
        <v>276</v>
      </c>
      <c r="AI11" s="45">
        <f>VLOOKUP($AI$10,$W$11:$Y$34,3,FALSE)</f>
        <v>10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Origine!H346</f>
        <v>1</v>
      </c>
      <c r="F12" s="21">
        <f>Origine!I346</f>
        <v>0</v>
      </c>
      <c r="G12" s="25">
        <f t="shared" ref="G12:G34" si="0">SUM(E12:F12)</f>
        <v>1</v>
      </c>
      <c r="H12" s="17"/>
      <c r="I12" s="103"/>
      <c r="J12" s="16"/>
      <c r="K12" s="81" t="s">
        <v>5</v>
      </c>
      <c r="L12" s="82"/>
      <c r="M12" s="21">
        <f>Origine!H802</f>
        <v>0</v>
      </c>
      <c r="N12" s="21">
        <f>Origine!I802</f>
        <v>0</v>
      </c>
      <c r="O12" s="25">
        <f t="shared" ref="O12:O34" si="1">SUM(M12:N12)</f>
        <v>0</v>
      </c>
      <c r="Q12" s="9"/>
      <c r="R12" s="49">
        <f t="shared" ref="R12:R34" si="2">G12</f>
        <v>1</v>
      </c>
      <c r="S12" s="44">
        <v>4.1666666666666664E-2</v>
      </c>
      <c r="T12" s="49">
        <f t="shared" ref="T12:U34" si="3">E12</f>
        <v>1</v>
      </c>
      <c r="U12" s="49">
        <f t="shared" si="3"/>
        <v>0</v>
      </c>
      <c r="V12" s="49">
        <f t="shared" ref="V12:V34" si="4">O12</f>
        <v>0</v>
      </c>
      <c r="W12" s="44">
        <v>4.1666666666666664E-2</v>
      </c>
      <c r="X12" s="49">
        <f t="shared" ref="X12:Y34" si="5">M12</f>
        <v>0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Origine!H347</f>
        <v>1</v>
      </c>
      <c r="F13" s="21">
        <f>Origine!I347</f>
        <v>0</v>
      </c>
      <c r="G13" s="25">
        <f t="shared" si="0"/>
        <v>1</v>
      </c>
      <c r="H13" s="17"/>
      <c r="I13" s="103"/>
      <c r="J13" s="16"/>
      <c r="K13" s="81" t="s">
        <v>6</v>
      </c>
      <c r="L13" s="82"/>
      <c r="M13" s="21">
        <f>Origine!H803</f>
        <v>0</v>
      </c>
      <c r="N13" s="21">
        <f>Origine!I803</f>
        <v>0</v>
      </c>
      <c r="O13" s="25">
        <f t="shared" si="1"/>
        <v>0</v>
      </c>
      <c r="Q13" s="9"/>
      <c r="R13" s="49">
        <f t="shared" si="2"/>
        <v>1</v>
      </c>
      <c r="S13" s="44">
        <v>8.3333333333333329E-2</v>
      </c>
      <c r="T13" s="49">
        <f t="shared" si="3"/>
        <v>1</v>
      </c>
      <c r="U13" s="49">
        <f t="shared" si="3"/>
        <v>0</v>
      </c>
      <c r="V13" s="49">
        <f t="shared" si="4"/>
        <v>0</v>
      </c>
      <c r="W13" s="44">
        <v>8.3333333333333329E-2</v>
      </c>
      <c r="X13" s="49">
        <f t="shared" si="5"/>
        <v>0</v>
      </c>
      <c r="Y13" s="49">
        <f t="shared" si="5"/>
        <v>0</v>
      </c>
      <c r="Z13" s="6"/>
      <c r="AA13" s="45" t="s">
        <v>30</v>
      </c>
      <c r="AB13" s="45">
        <f>MAX(R24:R34)</f>
        <v>76</v>
      </c>
      <c r="AC13" s="44">
        <f>VLOOKUP(AB13,R24:S34,2,FALSE)</f>
        <v>0.66666666666666696</v>
      </c>
      <c r="AD13" s="44">
        <f>AC13+S12</f>
        <v>0.70833333333333359</v>
      </c>
      <c r="AE13" s="45">
        <f>HOUR(AC13)</f>
        <v>16</v>
      </c>
      <c r="AF13" s="45">
        <f>HOUR(AD13)</f>
        <v>17</v>
      </c>
      <c r="AG13" s="45" t="s">
        <v>30</v>
      </c>
      <c r="AH13" s="45">
        <f>MAX(V24:V34)</f>
        <v>242</v>
      </c>
      <c r="AI13" s="44">
        <f>VLOOKUP(AH13,V24:W34,2,FALSE)</f>
        <v>0.54166666666666696</v>
      </c>
      <c r="AJ13" s="44">
        <f>AI13+W12</f>
        <v>0.58333333333333359</v>
      </c>
      <c r="AK13" s="45">
        <f>HOUR(AI13)</f>
        <v>13</v>
      </c>
      <c r="AL13" s="45">
        <f>HOUR(AJ13)</f>
        <v>14</v>
      </c>
    </row>
    <row r="14" spans="1:38" ht="25.8" thickBot="1" x14ac:dyDescent="0.3">
      <c r="A14" s="99"/>
      <c r="C14" s="81" t="s">
        <v>7</v>
      </c>
      <c r="D14" s="82"/>
      <c r="E14" s="21">
        <f>Origine!H348</f>
        <v>4</v>
      </c>
      <c r="F14" s="21">
        <f>Origine!I348</f>
        <v>0</v>
      </c>
      <c r="G14" s="25">
        <f t="shared" si="0"/>
        <v>4</v>
      </c>
      <c r="H14" s="17"/>
      <c r="I14" s="103"/>
      <c r="J14" s="16"/>
      <c r="K14" s="81" t="s">
        <v>7</v>
      </c>
      <c r="L14" s="82"/>
      <c r="M14" s="21">
        <f>Origine!H804</f>
        <v>0</v>
      </c>
      <c r="N14" s="21">
        <f>Origine!I804</f>
        <v>0</v>
      </c>
      <c r="O14" s="25">
        <f t="shared" si="1"/>
        <v>0</v>
      </c>
      <c r="Q14" s="9"/>
      <c r="R14" s="49">
        <f t="shared" si="2"/>
        <v>4</v>
      </c>
      <c r="S14" s="44">
        <v>0.125</v>
      </c>
      <c r="T14" s="49">
        <f t="shared" si="3"/>
        <v>4</v>
      </c>
      <c r="U14" s="49">
        <f t="shared" si="3"/>
        <v>0</v>
      </c>
      <c r="V14" s="49">
        <f t="shared" si="4"/>
        <v>0</v>
      </c>
      <c r="W14" s="44">
        <v>0.125</v>
      </c>
      <c r="X14" s="49">
        <f t="shared" si="5"/>
        <v>0</v>
      </c>
      <c r="Y14" s="49">
        <f t="shared" si="5"/>
        <v>0</v>
      </c>
      <c r="Z14" s="6"/>
      <c r="AA14" s="45" t="s">
        <v>29</v>
      </c>
      <c r="AB14" s="45">
        <f>VLOOKUP($AC$13,$S$11:$U$34,2,FALSE)</f>
        <v>69</v>
      </c>
      <c r="AC14" s="45">
        <f>VLOOKUP($AC$13,$S$11:$U$34,3,FALSE)</f>
        <v>7</v>
      </c>
      <c r="AD14" s="45"/>
      <c r="AE14" s="45"/>
      <c r="AF14" s="45"/>
      <c r="AG14" s="45" t="s">
        <v>29</v>
      </c>
      <c r="AH14" s="45">
        <f>VLOOKUP($AI$13,$W$11:$Y$34,2,FALSE)</f>
        <v>233</v>
      </c>
      <c r="AI14" s="45">
        <f>VLOOKUP($AI$13,$W$11:$Y$34,3,FALSE)</f>
        <v>9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Origine!H349</f>
        <v>5</v>
      </c>
      <c r="F15" s="21">
        <f>Origine!I349</f>
        <v>0</v>
      </c>
      <c r="G15" s="25">
        <f t="shared" si="0"/>
        <v>5</v>
      </c>
      <c r="H15" s="17"/>
      <c r="I15" s="103"/>
      <c r="J15" s="16"/>
      <c r="K15" s="81" t="s">
        <v>8</v>
      </c>
      <c r="L15" s="82"/>
      <c r="M15" s="21">
        <f>Origine!H805</f>
        <v>15</v>
      </c>
      <c r="N15" s="21">
        <f>Origine!I805</f>
        <v>0</v>
      </c>
      <c r="O15" s="25">
        <f t="shared" si="1"/>
        <v>15</v>
      </c>
      <c r="Q15" s="9"/>
      <c r="R15" s="49">
        <f t="shared" si="2"/>
        <v>5</v>
      </c>
      <c r="S15" s="44">
        <v>0.16666666666666666</v>
      </c>
      <c r="T15" s="49">
        <f t="shared" si="3"/>
        <v>5</v>
      </c>
      <c r="U15" s="49">
        <f t="shared" si="3"/>
        <v>0</v>
      </c>
      <c r="V15" s="49">
        <f t="shared" si="4"/>
        <v>15</v>
      </c>
      <c r="W15" s="44">
        <v>0.16666666666666666</v>
      </c>
      <c r="X15" s="49">
        <f t="shared" si="5"/>
        <v>15</v>
      </c>
      <c r="Y15" s="49">
        <f t="shared" si="5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Origine!H350</f>
        <v>20</v>
      </c>
      <c r="F16" s="21">
        <f>Origine!I350</f>
        <v>1</v>
      </c>
      <c r="G16" s="25">
        <f t="shared" si="0"/>
        <v>21</v>
      </c>
      <c r="H16" s="17"/>
      <c r="I16" s="103"/>
      <c r="J16" s="16"/>
      <c r="K16" s="81" t="s">
        <v>9</v>
      </c>
      <c r="L16" s="82"/>
      <c r="M16" s="21">
        <f>Origine!H806</f>
        <v>15</v>
      </c>
      <c r="N16" s="21">
        <f>Origine!I806</f>
        <v>1</v>
      </c>
      <c r="O16" s="25">
        <f t="shared" si="1"/>
        <v>16</v>
      </c>
      <c r="Q16" s="9"/>
      <c r="R16" s="49">
        <f t="shared" si="2"/>
        <v>21</v>
      </c>
      <c r="S16" s="44">
        <v>0.20833333333333301</v>
      </c>
      <c r="T16" s="49">
        <f t="shared" si="3"/>
        <v>20</v>
      </c>
      <c r="U16" s="49">
        <f t="shared" si="3"/>
        <v>1</v>
      </c>
      <c r="V16" s="49">
        <f t="shared" si="4"/>
        <v>16</v>
      </c>
      <c r="W16" s="44">
        <v>0.20833333333333301</v>
      </c>
      <c r="X16" s="49">
        <f t="shared" si="5"/>
        <v>15</v>
      </c>
      <c r="Y16" s="49">
        <f t="shared" si="5"/>
        <v>1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Origine!H351</f>
        <v>55</v>
      </c>
      <c r="F17" s="21">
        <f>Origine!I351</f>
        <v>1</v>
      </c>
      <c r="G17" s="25">
        <f t="shared" si="0"/>
        <v>56</v>
      </c>
      <c r="H17" s="17"/>
      <c r="I17" s="103"/>
      <c r="J17" s="16"/>
      <c r="K17" s="81" t="s">
        <v>10</v>
      </c>
      <c r="L17" s="82"/>
      <c r="M17" s="21">
        <f>Origine!H807</f>
        <v>29</v>
      </c>
      <c r="N17" s="21">
        <f>Origine!I807</f>
        <v>3</v>
      </c>
      <c r="O17" s="25">
        <f t="shared" si="1"/>
        <v>32</v>
      </c>
      <c r="Q17" s="9"/>
      <c r="R17" s="49">
        <f t="shared" si="2"/>
        <v>56</v>
      </c>
      <c r="S17" s="44">
        <v>0.25</v>
      </c>
      <c r="T17" s="49">
        <f t="shared" si="3"/>
        <v>55</v>
      </c>
      <c r="U17" s="49">
        <f t="shared" si="3"/>
        <v>1</v>
      </c>
      <c r="V17" s="49">
        <f t="shared" si="4"/>
        <v>32</v>
      </c>
      <c r="W17" s="44">
        <v>0.25</v>
      </c>
      <c r="X17" s="49">
        <f t="shared" si="5"/>
        <v>29</v>
      </c>
      <c r="Y17" s="49">
        <f t="shared" si="5"/>
        <v>3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Origine!H352</f>
        <v>113</v>
      </c>
      <c r="F18" s="21">
        <f>Origine!I352</f>
        <v>4</v>
      </c>
      <c r="G18" s="25">
        <f t="shared" si="0"/>
        <v>117</v>
      </c>
      <c r="H18" s="17"/>
      <c r="I18" s="26"/>
      <c r="J18" s="16"/>
      <c r="K18" s="81" t="s">
        <v>11</v>
      </c>
      <c r="L18" s="82"/>
      <c r="M18" s="21">
        <f>Origine!H808</f>
        <v>29</v>
      </c>
      <c r="N18" s="21">
        <f>Origine!I808</f>
        <v>8</v>
      </c>
      <c r="O18" s="25">
        <f t="shared" si="1"/>
        <v>37</v>
      </c>
      <c r="Q18" s="9"/>
      <c r="R18" s="49">
        <f t="shared" si="2"/>
        <v>117</v>
      </c>
      <c r="S18" s="44">
        <v>0.29166666666666702</v>
      </c>
      <c r="T18" s="49">
        <f t="shared" si="3"/>
        <v>113</v>
      </c>
      <c r="U18" s="49">
        <f t="shared" si="3"/>
        <v>4</v>
      </c>
      <c r="V18" s="49">
        <f t="shared" si="4"/>
        <v>37</v>
      </c>
      <c r="W18" s="44">
        <v>0.29166666666666702</v>
      </c>
      <c r="X18" s="49">
        <f t="shared" si="5"/>
        <v>29</v>
      </c>
      <c r="Y18" s="49">
        <f t="shared" si="5"/>
        <v>8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Origine!H353</f>
        <v>130</v>
      </c>
      <c r="F19" s="21">
        <f>Origine!I353</f>
        <v>3</v>
      </c>
      <c r="G19" s="25">
        <f t="shared" si="0"/>
        <v>133</v>
      </c>
      <c r="H19" s="17"/>
      <c r="I19" s="26"/>
      <c r="J19" s="16"/>
      <c r="K19" s="81" t="s">
        <v>12</v>
      </c>
      <c r="L19" s="82"/>
      <c r="M19" s="21">
        <f>Origine!H809</f>
        <v>87</v>
      </c>
      <c r="N19" s="21">
        <f>Origine!I809</f>
        <v>7</v>
      </c>
      <c r="O19" s="25">
        <f t="shared" si="1"/>
        <v>94</v>
      </c>
      <c r="Q19" s="9"/>
      <c r="R19" s="49">
        <f t="shared" si="2"/>
        <v>133</v>
      </c>
      <c r="S19" s="44">
        <v>0.33333333333333298</v>
      </c>
      <c r="T19" s="49">
        <f t="shared" si="3"/>
        <v>130</v>
      </c>
      <c r="U19" s="49">
        <f t="shared" si="3"/>
        <v>3</v>
      </c>
      <c r="V19" s="49">
        <f t="shared" si="4"/>
        <v>94</v>
      </c>
      <c r="W19" s="44">
        <v>0.33333333333333298</v>
      </c>
      <c r="X19" s="49">
        <f t="shared" si="5"/>
        <v>87</v>
      </c>
      <c r="Y19" s="49">
        <f t="shared" si="5"/>
        <v>7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Origine!H354</f>
        <v>86</v>
      </c>
      <c r="F20" s="21">
        <f>Origine!I354</f>
        <v>12</v>
      </c>
      <c r="G20" s="25">
        <f t="shared" si="0"/>
        <v>98</v>
      </c>
      <c r="H20" s="17"/>
      <c r="I20" s="26"/>
      <c r="J20" s="16"/>
      <c r="K20" s="81" t="s">
        <v>13</v>
      </c>
      <c r="L20" s="82"/>
      <c r="M20" s="21">
        <f>Origine!H810</f>
        <v>73</v>
      </c>
      <c r="N20" s="21">
        <f>Origine!I810</f>
        <v>8</v>
      </c>
      <c r="O20" s="25">
        <f t="shared" si="1"/>
        <v>81</v>
      </c>
      <c r="Q20" s="9"/>
      <c r="R20" s="49">
        <f t="shared" si="2"/>
        <v>98</v>
      </c>
      <c r="S20" s="44">
        <v>0.375</v>
      </c>
      <c r="T20" s="49">
        <f t="shared" si="3"/>
        <v>86</v>
      </c>
      <c r="U20" s="49">
        <f t="shared" si="3"/>
        <v>12</v>
      </c>
      <c r="V20" s="49">
        <f t="shared" si="4"/>
        <v>81</v>
      </c>
      <c r="W20" s="44">
        <v>0.375</v>
      </c>
      <c r="X20" s="49">
        <f t="shared" si="5"/>
        <v>73</v>
      </c>
      <c r="Y20" s="49">
        <f t="shared" si="5"/>
        <v>8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Origine!H355</f>
        <v>76</v>
      </c>
      <c r="F21" s="21">
        <f>Origine!I355</f>
        <v>5</v>
      </c>
      <c r="G21" s="25">
        <f t="shared" si="0"/>
        <v>81</v>
      </c>
      <c r="H21" s="17"/>
      <c r="I21" s="26"/>
      <c r="J21" s="16"/>
      <c r="K21" s="81" t="s">
        <v>14</v>
      </c>
      <c r="L21" s="82"/>
      <c r="M21" s="21">
        <f>Origine!H811</f>
        <v>44</v>
      </c>
      <c r="N21" s="21">
        <f>Origine!I811</f>
        <v>9</v>
      </c>
      <c r="O21" s="25">
        <f t="shared" si="1"/>
        <v>53</v>
      </c>
      <c r="Q21" s="9"/>
      <c r="R21" s="49">
        <f t="shared" si="2"/>
        <v>81</v>
      </c>
      <c r="S21" s="44">
        <v>0.41666666666666702</v>
      </c>
      <c r="T21" s="49">
        <f t="shared" si="3"/>
        <v>76</v>
      </c>
      <c r="U21" s="49">
        <f t="shared" si="3"/>
        <v>5</v>
      </c>
      <c r="V21" s="49">
        <f t="shared" si="4"/>
        <v>53</v>
      </c>
      <c r="W21" s="44">
        <v>0.41666666666666702</v>
      </c>
      <c r="X21" s="49">
        <f t="shared" si="5"/>
        <v>44</v>
      </c>
      <c r="Y21" s="49">
        <f t="shared" si="5"/>
        <v>9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Origine!H356</f>
        <v>76</v>
      </c>
      <c r="F22" s="21">
        <f>Origine!I356</f>
        <v>7</v>
      </c>
      <c r="G22" s="25">
        <f t="shared" si="0"/>
        <v>83</v>
      </c>
      <c r="H22" s="17"/>
      <c r="I22" s="26"/>
      <c r="J22" s="16"/>
      <c r="K22" s="81" t="s">
        <v>15</v>
      </c>
      <c r="L22" s="82"/>
      <c r="M22" s="21">
        <f>Origine!H812</f>
        <v>29</v>
      </c>
      <c r="N22" s="21">
        <f>Origine!I812</f>
        <v>6</v>
      </c>
      <c r="O22" s="25">
        <f t="shared" si="1"/>
        <v>35</v>
      </c>
      <c r="Q22" s="9"/>
      <c r="R22" s="49">
        <f t="shared" si="2"/>
        <v>83</v>
      </c>
      <c r="S22" s="44">
        <v>0.45833333333333298</v>
      </c>
      <c r="T22" s="49">
        <f t="shared" si="3"/>
        <v>76</v>
      </c>
      <c r="U22" s="49">
        <f t="shared" si="3"/>
        <v>7</v>
      </c>
      <c r="V22" s="49">
        <f t="shared" si="4"/>
        <v>35</v>
      </c>
      <c r="W22" s="44">
        <v>0.45833333333333298</v>
      </c>
      <c r="X22" s="49">
        <f t="shared" si="5"/>
        <v>29</v>
      </c>
      <c r="Y22" s="49">
        <f t="shared" si="5"/>
        <v>6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25.8" thickBot="1" x14ac:dyDescent="0.3">
      <c r="A23" s="12"/>
      <c r="C23" s="81" t="s">
        <v>16</v>
      </c>
      <c r="D23" s="82"/>
      <c r="E23" s="21">
        <f>Origine!H357</f>
        <v>87</v>
      </c>
      <c r="F23" s="21">
        <f>Origine!I357</f>
        <v>7</v>
      </c>
      <c r="G23" s="25">
        <f t="shared" si="0"/>
        <v>94</v>
      </c>
      <c r="H23" s="17"/>
      <c r="I23" s="26"/>
      <c r="J23" s="16"/>
      <c r="K23" s="81" t="s">
        <v>16</v>
      </c>
      <c r="L23" s="82"/>
      <c r="M23" s="21">
        <f>Origine!H813</f>
        <v>276</v>
      </c>
      <c r="N23" s="21">
        <f>Origine!I813</f>
        <v>10</v>
      </c>
      <c r="O23" s="25">
        <f t="shared" si="1"/>
        <v>286</v>
      </c>
      <c r="Q23" s="9"/>
      <c r="R23" s="49">
        <f t="shared" si="2"/>
        <v>94</v>
      </c>
      <c r="S23" s="44">
        <v>0.5</v>
      </c>
      <c r="T23" s="49">
        <f t="shared" si="3"/>
        <v>87</v>
      </c>
      <c r="U23" s="49">
        <f t="shared" si="3"/>
        <v>7</v>
      </c>
      <c r="V23" s="49">
        <f t="shared" si="4"/>
        <v>286</v>
      </c>
      <c r="W23" s="44">
        <v>0.5</v>
      </c>
      <c r="X23" s="49">
        <f t="shared" si="5"/>
        <v>276</v>
      </c>
      <c r="Y23" s="49">
        <f t="shared" si="5"/>
        <v>10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Origine!H358</f>
        <v>69</v>
      </c>
      <c r="F24" s="21">
        <f>Origine!I358</f>
        <v>4</v>
      </c>
      <c r="G24" s="25">
        <f t="shared" si="0"/>
        <v>73</v>
      </c>
      <c r="H24" s="17"/>
      <c r="I24" s="26"/>
      <c r="J24" s="16"/>
      <c r="K24" s="81" t="s">
        <v>17</v>
      </c>
      <c r="L24" s="82"/>
      <c r="M24" s="21">
        <f>Origine!H814</f>
        <v>233</v>
      </c>
      <c r="N24" s="21">
        <f>Origine!I814</f>
        <v>9</v>
      </c>
      <c r="O24" s="25">
        <f t="shared" si="1"/>
        <v>242</v>
      </c>
      <c r="Q24" s="9"/>
      <c r="R24" s="49">
        <f t="shared" si="2"/>
        <v>73</v>
      </c>
      <c r="S24" s="44">
        <v>0.54166666666666696</v>
      </c>
      <c r="T24" s="49">
        <f t="shared" si="3"/>
        <v>69</v>
      </c>
      <c r="U24" s="49">
        <f t="shared" si="3"/>
        <v>4</v>
      </c>
      <c r="V24" s="49">
        <f t="shared" si="4"/>
        <v>242</v>
      </c>
      <c r="W24" s="44">
        <v>0.54166666666666696</v>
      </c>
      <c r="X24" s="49">
        <f t="shared" si="5"/>
        <v>233</v>
      </c>
      <c r="Y24" s="49">
        <f t="shared" si="5"/>
        <v>9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Origine!H359</f>
        <v>59</v>
      </c>
      <c r="F25" s="21">
        <f>Origine!I359</f>
        <v>9</v>
      </c>
      <c r="G25" s="25">
        <f t="shared" si="0"/>
        <v>68</v>
      </c>
      <c r="H25" s="17"/>
      <c r="I25" s="26"/>
      <c r="J25" s="16"/>
      <c r="K25" s="81" t="s">
        <v>18</v>
      </c>
      <c r="L25" s="82"/>
      <c r="M25" s="21">
        <f>Origine!H815</f>
        <v>15</v>
      </c>
      <c r="N25" s="21">
        <f>Origine!I815</f>
        <v>6</v>
      </c>
      <c r="O25" s="25">
        <f t="shared" si="1"/>
        <v>21</v>
      </c>
      <c r="Q25" s="9"/>
      <c r="R25" s="49">
        <f t="shared" si="2"/>
        <v>68</v>
      </c>
      <c r="S25" s="44">
        <v>0.58333333333333304</v>
      </c>
      <c r="T25" s="49">
        <f t="shared" si="3"/>
        <v>59</v>
      </c>
      <c r="U25" s="49">
        <f t="shared" si="3"/>
        <v>9</v>
      </c>
      <c r="V25" s="49">
        <f t="shared" si="4"/>
        <v>21</v>
      </c>
      <c r="W25" s="44">
        <v>0.58333333333333304</v>
      </c>
      <c r="X25" s="49">
        <f t="shared" si="5"/>
        <v>15</v>
      </c>
      <c r="Y25" s="49">
        <f t="shared" si="5"/>
        <v>6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Origine!H360</f>
        <v>45</v>
      </c>
      <c r="F26" s="21">
        <f>Origine!I360</f>
        <v>4</v>
      </c>
      <c r="G26" s="25">
        <f t="shared" si="0"/>
        <v>49</v>
      </c>
      <c r="H26" s="17"/>
      <c r="I26" s="26"/>
      <c r="J26" s="16"/>
      <c r="K26" s="81" t="s">
        <v>19</v>
      </c>
      <c r="L26" s="82"/>
      <c r="M26" s="21">
        <f>Origine!H816</f>
        <v>29</v>
      </c>
      <c r="N26" s="21">
        <f>Origine!I816</f>
        <v>5</v>
      </c>
      <c r="O26" s="25">
        <f t="shared" si="1"/>
        <v>34</v>
      </c>
      <c r="Q26" s="9"/>
      <c r="R26" s="49">
        <f t="shared" si="2"/>
        <v>49</v>
      </c>
      <c r="S26" s="44">
        <v>0.625</v>
      </c>
      <c r="T26" s="49">
        <f t="shared" si="3"/>
        <v>45</v>
      </c>
      <c r="U26" s="49">
        <f t="shared" si="3"/>
        <v>4</v>
      </c>
      <c r="V26" s="49">
        <f t="shared" si="4"/>
        <v>34</v>
      </c>
      <c r="W26" s="44">
        <v>0.625</v>
      </c>
      <c r="X26" s="49">
        <f t="shared" si="5"/>
        <v>29</v>
      </c>
      <c r="Y26" s="49">
        <f t="shared" si="5"/>
        <v>5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Origine!H361</f>
        <v>69</v>
      </c>
      <c r="F27" s="21">
        <f>Origine!I361</f>
        <v>7</v>
      </c>
      <c r="G27" s="25">
        <f t="shared" si="0"/>
        <v>76</v>
      </c>
      <c r="H27" s="17"/>
      <c r="I27" s="26"/>
      <c r="J27" s="16"/>
      <c r="K27" s="81" t="s">
        <v>20</v>
      </c>
      <c r="L27" s="82"/>
      <c r="M27" s="21">
        <f>Origine!H817</f>
        <v>73</v>
      </c>
      <c r="N27" s="21">
        <f>Origine!I817</f>
        <v>8</v>
      </c>
      <c r="O27" s="25">
        <f t="shared" si="1"/>
        <v>81</v>
      </c>
      <c r="Q27" s="9"/>
      <c r="R27" s="49">
        <f t="shared" si="2"/>
        <v>76</v>
      </c>
      <c r="S27" s="44">
        <v>0.66666666666666696</v>
      </c>
      <c r="T27" s="49">
        <f t="shared" si="3"/>
        <v>69</v>
      </c>
      <c r="U27" s="49">
        <f t="shared" si="3"/>
        <v>7</v>
      </c>
      <c r="V27" s="49">
        <f t="shared" si="4"/>
        <v>81</v>
      </c>
      <c r="W27" s="44">
        <v>0.66666666666666696</v>
      </c>
      <c r="X27" s="49">
        <f t="shared" si="5"/>
        <v>73</v>
      </c>
      <c r="Y27" s="49">
        <f t="shared" si="5"/>
        <v>8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Origine!H362</f>
        <v>50</v>
      </c>
      <c r="F28" s="21">
        <f>Origine!I362</f>
        <v>5</v>
      </c>
      <c r="G28" s="25">
        <f t="shared" si="0"/>
        <v>55</v>
      </c>
      <c r="H28" s="17"/>
      <c r="I28" s="26"/>
      <c r="J28" s="16"/>
      <c r="K28" s="81" t="s">
        <v>21</v>
      </c>
      <c r="L28" s="82"/>
      <c r="M28" s="21">
        <f>Origine!H818</f>
        <v>44</v>
      </c>
      <c r="N28" s="21">
        <f>Origine!I818</f>
        <v>6</v>
      </c>
      <c r="O28" s="25">
        <f t="shared" si="1"/>
        <v>50</v>
      </c>
      <c r="Q28" s="9"/>
      <c r="R28" s="49">
        <f t="shared" si="2"/>
        <v>55</v>
      </c>
      <c r="S28" s="44">
        <v>0.70833333333333304</v>
      </c>
      <c r="T28" s="49">
        <f t="shared" si="3"/>
        <v>50</v>
      </c>
      <c r="U28" s="49">
        <f t="shared" si="3"/>
        <v>5</v>
      </c>
      <c r="V28" s="49">
        <f t="shared" si="4"/>
        <v>50</v>
      </c>
      <c r="W28" s="44">
        <v>0.70833333333333304</v>
      </c>
      <c r="X28" s="49">
        <f t="shared" si="5"/>
        <v>44</v>
      </c>
      <c r="Y28" s="49">
        <f t="shared" si="5"/>
        <v>6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Origine!H363</f>
        <v>32</v>
      </c>
      <c r="F29" s="21">
        <f>Origine!I363</f>
        <v>4</v>
      </c>
      <c r="G29" s="25">
        <f t="shared" si="0"/>
        <v>36</v>
      </c>
      <c r="H29" s="17"/>
      <c r="I29" s="26"/>
      <c r="J29" s="16"/>
      <c r="K29" s="81" t="s">
        <v>22</v>
      </c>
      <c r="L29" s="82"/>
      <c r="M29" s="21">
        <f>Origine!H819</f>
        <v>116</v>
      </c>
      <c r="N29" s="21">
        <f>Origine!I819</f>
        <v>9</v>
      </c>
      <c r="O29" s="25">
        <f t="shared" si="1"/>
        <v>125</v>
      </c>
      <c r="Q29" s="9"/>
      <c r="R29" s="49">
        <f t="shared" si="2"/>
        <v>36</v>
      </c>
      <c r="S29" s="44">
        <v>0.75</v>
      </c>
      <c r="T29" s="49">
        <f t="shared" si="3"/>
        <v>32</v>
      </c>
      <c r="U29" s="49">
        <f t="shared" si="3"/>
        <v>4</v>
      </c>
      <c r="V29" s="49">
        <f t="shared" si="4"/>
        <v>125</v>
      </c>
      <c r="W29" s="44">
        <v>0.75</v>
      </c>
      <c r="X29" s="49">
        <f t="shared" si="5"/>
        <v>116</v>
      </c>
      <c r="Y29" s="49">
        <f t="shared" si="5"/>
        <v>9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Origine!H364</f>
        <v>22</v>
      </c>
      <c r="F30" s="21">
        <f>Origine!I364</f>
        <v>1</v>
      </c>
      <c r="G30" s="25">
        <f t="shared" si="0"/>
        <v>23</v>
      </c>
      <c r="H30" s="17"/>
      <c r="I30" s="103"/>
      <c r="J30" s="16"/>
      <c r="K30" s="81" t="s">
        <v>23</v>
      </c>
      <c r="L30" s="82"/>
      <c r="M30" s="21">
        <f>Origine!H820</f>
        <v>58</v>
      </c>
      <c r="N30" s="21">
        <f>Origine!I820</f>
        <v>4</v>
      </c>
      <c r="O30" s="25">
        <f t="shared" si="1"/>
        <v>62</v>
      </c>
      <c r="Q30" s="9"/>
      <c r="R30" s="49">
        <f t="shared" si="2"/>
        <v>23</v>
      </c>
      <c r="S30" s="44">
        <v>0.79166666666666696</v>
      </c>
      <c r="T30" s="49">
        <f t="shared" si="3"/>
        <v>22</v>
      </c>
      <c r="U30" s="49">
        <f t="shared" si="3"/>
        <v>1</v>
      </c>
      <c r="V30" s="49">
        <f t="shared" si="4"/>
        <v>62</v>
      </c>
      <c r="W30" s="44">
        <v>0.79166666666666696</v>
      </c>
      <c r="X30" s="49">
        <f t="shared" si="5"/>
        <v>58</v>
      </c>
      <c r="Y30" s="49">
        <f t="shared" si="5"/>
        <v>4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Origine!H365</f>
        <v>13</v>
      </c>
      <c r="F31" s="21">
        <f>Origine!I365</f>
        <v>3</v>
      </c>
      <c r="G31" s="25">
        <f t="shared" si="0"/>
        <v>16</v>
      </c>
      <c r="H31" s="17"/>
      <c r="I31" s="103"/>
      <c r="J31" s="16"/>
      <c r="K31" s="81" t="s">
        <v>24</v>
      </c>
      <c r="L31" s="82"/>
      <c r="M31" s="21">
        <f>Origine!H821</f>
        <v>30</v>
      </c>
      <c r="N31" s="21">
        <f>Origine!I821</f>
        <v>3</v>
      </c>
      <c r="O31" s="25">
        <f t="shared" si="1"/>
        <v>33</v>
      </c>
      <c r="Q31" s="9"/>
      <c r="R31" s="49">
        <f t="shared" si="2"/>
        <v>16</v>
      </c>
      <c r="S31" s="44">
        <v>0.83333333333333304</v>
      </c>
      <c r="T31" s="49">
        <f t="shared" si="3"/>
        <v>13</v>
      </c>
      <c r="U31" s="49">
        <f t="shared" si="3"/>
        <v>3</v>
      </c>
      <c r="V31" s="49">
        <f t="shared" si="4"/>
        <v>33</v>
      </c>
      <c r="W31" s="44">
        <v>0.83333333333333304</v>
      </c>
      <c r="X31" s="49">
        <f t="shared" si="5"/>
        <v>30</v>
      </c>
      <c r="Y31" s="49">
        <f t="shared" si="5"/>
        <v>3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Origine!H366</f>
        <v>8</v>
      </c>
      <c r="F32" s="21">
        <f>Origine!I366</f>
        <v>2</v>
      </c>
      <c r="G32" s="25">
        <f t="shared" si="0"/>
        <v>10</v>
      </c>
      <c r="H32" s="17"/>
      <c r="I32" s="103"/>
      <c r="J32" s="16"/>
      <c r="K32" s="81" t="s">
        <v>25</v>
      </c>
      <c r="L32" s="82"/>
      <c r="M32" s="21">
        <f>Origine!H822</f>
        <v>0</v>
      </c>
      <c r="N32" s="21">
        <f>Origine!I822</f>
        <v>1</v>
      </c>
      <c r="O32" s="25">
        <f t="shared" si="1"/>
        <v>1</v>
      </c>
      <c r="Q32" s="9"/>
      <c r="R32" s="49">
        <f t="shared" si="2"/>
        <v>10</v>
      </c>
      <c r="S32" s="44">
        <v>0.875</v>
      </c>
      <c r="T32" s="49">
        <f t="shared" si="3"/>
        <v>8</v>
      </c>
      <c r="U32" s="49">
        <f t="shared" si="3"/>
        <v>2</v>
      </c>
      <c r="V32" s="49">
        <f t="shared" si="4"/>
        <v>1</v>
      </c>
      <c r="W32" s="44">
        <v>0.875</v>
      </c>
      <c r="X32" s="49">
        <f t="shared" si="5"/>
        <v>0</v>
      </c>
      <c r="Y32" s="49">
        <f t="shared" si="5"/>
        <v>1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Origine!H367</f>
        <v>8</v>
      </c>
      <c r="F33" s="21">
        <f>Origine!I367</f>
        <v>2</v>
      </c>
      <c r="G33" s="25">
        <f t="shared" si="0"/>
        <v>10</v>
      </c>
      <c r="H33" s="17"/>
      <c r="I33" s="103"/>
      <c r="J33" s="16"/>
      <c r="K33" s="81" t="s">
        <v>26</v>
      </c>
      <c r="L33" s="82"/>
      <c r="M33" s="21">
        <f>Origine!H823</f>
        <v>30</v>
      </c>
      <c r="N33" s="21">
        <f>Origine!I823</f>
        <v>2</v>
      </c>
      <c r="O33" s="25">
        <f t="shared" si="1"/>
        <v>32</v>
      </c>
      <c r="Q33" s="9"/>
      <c r="R33" s="49">
        <f t="shared" si="2"/>
        <v>10</v>
      </c>
      <c r="S33" s="44">
        <v>0.91666666666666696</v>
      </c>
      <c r="T33" s="49">
        <f t="shared" si="3"/>
        <v>8</v>
      </c>
      <c r="U33" s="49">
        <f t="shared" si="3"/>
        <v>2</v>
      </c>
      <c r="V33" s="49">
        <f t="shared" si="4"/>
        <v>32</v>
      </c>
      <c r="W33" s="44">
        <v>0.91666666666666696</v>
      </c>
      <c r="X33" s="49">
        <f t="shared" si="5"/>
        <v>30</v>
      </c>
      <c r="Y33" s="49">
        <f t="shared" si="5"/>
        <v>2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Origine!H368</f>
        <v>3</v>
      </c>
      <c r="F34" s="21">
        <f>Origine!I368</f>
        <v>0</v>
      </c>
      <c r="G34" s="25">
        <f t="shared" si="0"/>
        <v>3</v>
      </c>
      <c r="H34" s="17"/>
      <c r="I34" s="103"/>
      <c r="J34" s="16"/>
      <c r="K34" s="81" t="s">
        <v>27</v>
      </c>
      <c r="L34" s="82"/>
      <c r="M34" s="21">
        <f>Origine!H824</f>
        <v>0</v>
      </c>
      <c r="N34" s="21">
        <f>Origine!I824</f>
        <v>1</v>
      </c>
      <c r="O34" s="25">
        <f t="shared" si="1"/>
        <v>1</v>
      </c>
      <c r="Q34" s="9"/>
      <c r="R34" s="49">
        <f t="shared" si="2"/>
        <v>3</v>
      </c>
      <c r="S34" s="44">
        <v>0.95833333333333304</v>
      </c>
      <c r="T34" s="49">
        <f t="shared" si="3"/>
        <v>3</v>
      </c>
      <c r="U34" s="49">
        <f t="shared" si="3"/>
        <v>0</v>
      </c>
      <c r="V34" s="49">
        <f t="shared" si="4"/>
        <v>1</v>
      </c>
      <c r="W34" s="44">
        <v>0.95833333333333304</v>
      </c>
      <c r="X34" s="49">
        <f t="shared" si="5"/>
        <v>0</v>
      </c>
      <c r="Y34" s="49">
        <f t="shared" si="5"/>
        <v>1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1034</v>
      </c>
      <c r="F35" s="105">
        <f t="shared" ref="F35:G35" si="6">SUM(F11:F34)</f>
        <v>81</v>
      </c>
      <c r="G35" s="111">
        <f t="shared" si="6"/>
        <v>1115</v>
      </c>
      <c r="H35" s="16"/>
      <c r="I35" s="110"/>
      <c r="J35" s="17"/>
      <c r="K35" s="73" t="s">
        <v>44</v>
      </c>
      <c r="L35" s="74"/>
      <c r="M35" s="105">
        <f t="shared" ref="M35:O35" si="7">SUM(M11:M34)</f>
        <v>1225</v>
      </c>
      <c r="N35" s="105">
        <f t="shared" si="7"/>
        <v>106</v>
      </c>
      <c r="O35" s="111">
        <f t="shared" si="7"/>
        <v>1331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892</v>
      </c>
      <c r="F40" s="118">
        <f>SUM(F18:F29)</f>
        <v>71</v>
      </c>
      <c r="G40" s="120">
        <f>SUM(E40:F41)</f>
        <v>963</v>
      </c>
      <c r="H40" s="16"/>
      <c r="I40" s="129"/>
      <c r="J40" s="17"/>
      <c r="K40" s="114" t="s">
        <v>45</v>
      </c>
      <c r="L40" s="115"/>
      <c r="M40" s="118">
        <f>SUM(M18:M29)</f>
        <v>1048</v>
      </c>
      <c r="N40" s="118">
        <f>SUM(N18:N29)</f>
        <v>91</v>
      </c>
      <c r="O40" s="120">
        <f>SUM(M40:N41)</f>
        <v>1139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142</v>
      </c>
      <c r="F42" s="127">
        <f>SUM(F11:F17,F30:F34)</f>
        <v>10</v>
      </c>
      <c r="G42" s="130">
        <f>SUM(E42:F43)</f>
        <v>152</v>
      </c>
      <c r="H42" s="16"/>
      <c r="I42" s="133"/>
      <c r="J42" s="17"/>
      <c r="K42" s="116" t="s">
        <v>46</v>
      </c>
      <c r="L42" s="117"/>
      <c r="M42" s="125">
        <f>SUM(M11:M17,M30:M34)</f>
        <v>177</v>
      </c>
      <c r="N42" s="127">
        <f>SUM(N11:N17,N30:N34)</f>
        <v>15</v>
      </c>
      <c r="O42" s="132">
        <f>SUM(M42:N43)</f>
        <v>192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1034</v>
      </c>
      <c r="F44" s="134">
        <f>SUM(F40:F43)</f>
        <v>81</v>
      </c>
      <c r="G44" s="136">
        <f>SUM(E44:F45)</f>
        <v>1115</v>
      </c>
      <c r="H44" s="16"/>
      <c r="I44" s="110"/>
      <c r="J44" s="17"/>
      <c r="K44" s="73" t="s">
        <v>44</v>
      </c>
      <c r="L44" s="108"/>
      <c r="M44" s="134">
        <f>SUM(M40:M43)</f>
        <v>1225</v>
      </c>
      <c r="N44" s="134">
        <f>SUM(N40:N43)</f>
        <v>106</v>
      </c>
      <c r="O44" s="136">
        <f>SUM(M44:N45)</f>
        <v>1331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100.8" x14ac:dyDescent="0.5">
      <c r="C51" s="138" t="str">
        <f>CONCATENATE((AE10),".00"," - ",(AF10),".00")</f>
        <v>8.00 - 9.00</v>
      </c>
      <c r="D51" s="139"/>
      <c r="E51" s="30">
        <f>AB11</f>
        <v>130</v>
      </c>
      <c r="F51" s="31">
        <f>AC11</f>
        <v>3</v>
      </c>
      <c r="G51" s="32">
        <f>SUM(E51:F51)</f>
        <v>133</v>
      </c>
      <c r="H51" s="28"/>
      <c r="I51" s="27"/>
      <c r="J51" s="27"/>
      <c r="K51" s="138" t="str">
        <f>CONCATENATE((AK10),".00"," - ",(AL10),".00")</f>
        <v>12.00 - 13.00</v>
      </c>
      <c r="L51" s="139"/>
      <c r="M51" s="30">
        <f>AH11</f>
        <v>276</v>
      </c>
      <c r="N51" s="31">
        <f>AI11</f>
        <v>10</v>
      </c>
      <c r="O51" s="32">
        <f>SUM(M51:N51)</f>
        <v>286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16.00 - 17.00</v>
      </c>
      <c r="D52" s="141"/>
      <c r="E52" s="33">
        <f>AB14</f>
        <v>69</v>
      </c>
      <c r="F52" s="34">
        <f>AC14</f>
        <v>7</v>
      </c>
      <c r="G52" s="35">
        <f>SUM(E52:F52)</f>
        <v>76</v>
      </c>
      <c r="H52" s="28"/>
      <c r="I52" s="27"/>
      <c r="J52" s="27"/>
      <c r="K52" s="140" t="str">
        <f>CONCATENATE((AK13),".00"," - ",(AL13),".00")</f>
        <v>13.00 - 14.00</v>
      </c>
      <c r="L52" s="141"/>
      <c r="M52" s="33">
        <f>AH14</f>
        <v>233</v>
      </c>
      <c r="N52" s="34">
        <f>AI14</f>
        <v>9</v>
      </c>
      <c r="O52" s="35">
        <f>SUM(M52:N52)</f>
        <v>242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37" zoomScale="50" zoomScaleNormal="50" workbookViewId="0">
      <selection activeCell="K8" sqref="K8"/>
    </sheetView>
  </sheetViews>
  <sheetFormatPr defaultRowHeight="13.2" x14ac:dyDescent="0.25"/>
  <cols>
    <col min="5" max="6" width="9" bestFit="1" customWidth="1"/>
    <col min="7" max="7" width="10.33203125" bestFit="1" customWidth="1"/>
    <col min="12" max="12" width="49.33203125" customWidth="1"/>
    <col min="13" max="13" width="10.33203125" bestFit="1" customWidth="1"/>
    <col min="14" max="14" width="9" bestFit="1" customWidth="1"/>
    <col min="15" max="15" width="10.33203125" bestFit="1" customWidth="1"/>
    <col min="18" max="19" width="9" bestFit="1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+Origine!B369</f>
        <v>45708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75.599999999999994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0.4" x14ac:dyDescent="0.25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142</v>
      </c>
      <c r="AC10" s="44">
        <f>VLOOKUP(AB10,R11:S23,2,FALSE)</f>
        <v>0.33333333333333298</v>
      </c>
      <c r="AD10" s="44">
        <f>AC10+S12</f>
        <v>0.37499999999999967</v>
      </c>
      <c r="AE10" s="45">
        <f>HOUR(AC10)</f>
        <v>8</v>
      </c>
      <c r="AF10" s="45">
        <f>HOUR(AD10)</f>
        <v>9</v>
      </c>
      <c r="AG10" s="45" t="s">
        <v>28</v>
      </c>
      <c r="AH10" s="45">
        <f>MAX(V11:V23)</f>
        <v>156</v>
      </c>
      <c r="AI10" s="44">
        <f>VLOOKUP(AH10,V11:W23,2,FALSE)</f>
        <v>0.5</v>
      </c>
      <c r="AJ10" s="44">
        <f>AI10+W12</f>
        <v>0.54166666666666663</v>
      </c>
      <c r="AK10" s="45">
        <f>HOUR(AI10)</f>
        <v>12</v>
      </c>
      <c r="AL10" s="45">
        <f>HOUR(AJ10)</f>
        <v>13</v>
      </c>
    </row>
    <row r="11" spans="1:38" ht="25.8" thickBot="1" x14ac:dyDescent="0.3">
      <c r="A11" s="98"/>
      <c r="C11" s="100" t="s">
        <v>4</v>
      </c>
      <c r="D11" s="101"/>
      <c r="E11" s="21">
        <f>Origine!H369</f>
        <v>1</v>
      </c>
      <c r="F11" s="21">
        <f>Origine!I369</f>
        <v>0</v>
      </c>
      <c r="G11" s="22">
        <f>SUM(E11:F11)</f>
        <v>1</v>
      </c>
      <c r="H11" s="17"/>
      <c r="I11" s="102"/>
      <c r="J11" s="16"/>
      <c r="K11" s="100" t="s">
        <v>4</v>
      </c>
      <c r="L11" s="101"/>
      <c r="M11" s="21">
        <f>Origine!H825</f>
        <v>15</v>
      </c>
      <c r="N11" s="21">
        <f>Origine!I825</f>
        <v>0</v>
      </c>
      <c r="O11" s="22">
        <f>SUM(M11:N11)</f>
        <v>15</v>
      </c>
      <c r="Q11" s="9"/>
      <c r="R11" s="49">
        <f>G11</f>
        <v>1</v>
      </c>
      <c r="S11" s="44">
        <v>0</v>
      </c>
      <c r="T11" s="49">
        <f>E11</f>
        <v>1</v>
      </c>
      <c r="U11" s="49">
        <f>F11</f>
        <v>0</v>
      </c>
      <c r="V11" s="49">
        <f>O11</f>
        <v>15</v>
      </c>
      <c r="W11" s="44">
        <v>0</v>
      </c>
      <c r="X11" s="49">
        <f>M11</f>
        <v>15</v>
      </c>
      <c r="Y11" s="49">
        <f>N11</f>
        <v>0</v>
      </c>
      <c r="Z11" s="6"/>
      <c r="AA11" s="45" t="s">
        <v>29</v>
      </c>
      <c r="AB11" s="45">
        <f>VLOOKUP($AC$10,$S$11:$U$34,2,FALSE)</f>
        <v>137</v>
      </c>
      <c r="AC11" s="45">
        <f>VLOOKUP($AC$10,$S$11:$U$34,3,FALSE)</f>
        <v>5</v>
      </c>
      <c r="AD11" s="45"/>
      <c r="AE11" s="45"/>
      <c r="AF11" s="45"/>
      <c r="AG11" s="45" t="s">
        <v>29</v>
      </c>
      <c r="AH11" s="45">
        <f>VLOOKUP($AI$10,$W$11:$Y$34,2,FALSE)</f>
        <v>145</v>
      </c>
      <c r="AI11" s="45">
        <f>VLOOKUP($AI$10,$W$11:$Y$34,3,FALSE)</f>
        <v>11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Origine!H370</f>
        <v>3</v>
      </c>
      <c r="F12" s="21">
        <f>Origine!I370</f>
        <v>0</v>
      </c>
      <c r="G12" s="25">
        <f t="shared" ref="G12:G34" si="0">SUM(E12:F12)</f>
        <v>3</v>
      </c>
      <c r="H12" s="17"/>
      <c r="I12" s="103"/>
      <c r="J12" s="16"/>
      <c r="K12" s="81" t="s">
        <v>5</v>
      </c>
      <c r="L12" s="82"/>
      <c r="M12" s="21">
        <f>Origine!H826</f>
        <v>15</v>
      </c>
      <c r="N12" s="21">
        <f>Origine!I826</f>
        <v>0</v>
      </c>
      <c r="O12" s="25">
        <f t="shared" ref="O12:O34" si="1">SUM(M12:N12)</f>
        <v>15</v>
      </c>
      <c r="Q12" s="9"/>
      <c r="R12" s="49">
        <f t="shared" ref="R12:R34" si="2">G12</f>
        <v>3</v>
      </c>
      <c r="S12" s="44">
        <v>4.1666666666666664E-2</v>
      </c>
      <c r="T12" s="49">
        <f t="shared" ref="T12:U34" si="3">E12</f>
        <v>3</v>
      </c>
      <c r="U12" s="49">
        <f t="shared" si="3"/>
        <v>0</v>
      </c>
      <c r="V12" s="49">
        <f t="shared" ref="V12:V34" si="4">O12</f>
        <v>15</v>
      </c>
      <c r="W12" s="44">
        <v>4.1666666666666664E-2</v>
      </c>
      <c r="X12" s="49">
        <f t="shared" ref="X12:Y34" si="5">M12</f>
        <v>15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Origine!H371</f>
        <v>0</v>
      </c>
      <c r="F13" s="21">
        <f>Origine!I371</f>
        <v>0</v>
      </c>
      <c r="G13" s="25">
        <f t="shared" si="0"/>
        <v>0</v>
      </c>
      <c r="H13" s="17"/>
      <c r="I13" s="103"/>
      <c r="J13" s="16"/>
      <c r="K13" s="81" t="s">
        <v>6</v>
      </c>
      <c r="L13" s="82"/>
      <c r="M13" s="21">
        <f>Origine!H827</f>
        <v>0</v>
      </c>
      <c r="N13" s="21">
        <f>Origine!I827</f>
        <v>0</v>
      </c>
      <c r="O13" s="25">
        <f t="shared" si="1"/>
        <v>0</v>
      </c>
      <c r="Q13" s="9"/>
      <c r="R13" s="49">
        <f t="shared" si="2"/>
        <v>0</v>
      </c>
      <c r="S13" s="44">
        <v>8.3333333333333329E-2</v>
      </c>
      <c r="T13" s="49">
        <f t="shared" si="3"/>
        <v>0</v>
      </c>
      <c r="U13" s="49">
        <f t="shared" si="3"/>
        <v>0</v>
      </c>
      <c r="V13" s="49">
        <f t="shared" si="4"/>
        <v>0</v>
      </c>
      <c r="W13" s="44">
        <v>8.3333333333333329E-2</v>
      </c>
      <c r="X13" s="49">
        <f t="shared" si="5"/>
        <v>0</v>
      </c>
      <c r="Y13" s="49">
        <f t="shared" si="5"/>
        <v>0</v>
      </c>
      <c r="Z13" s="6"/>
      <c r="AA13" s="45" t="s">
        <v>30</v>
      </c>
      <c r="AB13" s="45">
        <f>MAX(R24:R34)</f>
        <v>72</v>
      </c>
      <c r="AC13" s="44">
        <f>VLOOKUP(AB13,R24:S34,2,FALSE)</f>
        <v>0.58333333333333304</v>
      </c>
      <c r="AD13" s="44">
        <f>AC13+S12</f>
        <v>0.62499999999999967</v>
      </c>
      <c r="AE13" s="45">
        <f>HOUR(AC13)</f>
        <v>14</v>
      </c>
      <c r="AF13" s="45">
        <f>HOUR(AD13)</f>
        <v>15</v>
      </c>
      <c r="AG13" s="45" t="s">
        <v>30</v>
      </c>
      <c r="AH13" s="45">
        <f>MAX(V24:V34)</f>
        <v>150</v>
      </c>
      <c r="AI13" s="44">
        <f>VLOOKUP(AH13,V24:W34,2,FALSE)</f>
        <v>0.66666666666666696</v>
      </c>
      <c r="AJ13" s="44">
        <f>AI13+W12</f>
        <v>0.70833333333333359</v>
      </c>
      <c r="AK13" s="45">
        <f>HOUR(AI13)</f>
        <v>16</v>
      </c>
      <c r="AL13" s="45">
        <f>HOUR(AJ13)</f>
        <v>17</v>
      </c>
    </row>
    <row r="14" spans="1:38" ht="25.8" thickBot="1" x14ac:dyDescent="0.3">
      <c r="A14" s="99"/>
      <c r="C14" s="81" t="s">
        <v>7</v>
      </c>
      <c r="D14" s="82"/>
      <c r="E14" s="21">
        <f>Origine!H372</f>
        <v>3</v>
      </c>
      <c r="F14" s="21">
        <f>Origine!I372</f>
        <v>0</v>
      </c>
      <c r="G14" s="25">
        <f t="shared" si="0"/>
        <v>3</v>
      </c>
      <c r="H14" s="17"/>
      <c r="I14" s="103"/>
      <c r="J14" s="16"/>
      <c r="K14" s="81" t="s">
        <v>7</v>
      </c>
      <c r="L14" s="82"/>
      <c r="M14" s="21">
        <f>Origine!H828</f>
        <v>0</v>
      </c>
      <c r="N14" s="21">
        <f>Origine!I828</f>
        <v>0</v>
      </c>
      <c r="O14" s="25">
        <f t="shared" si="1"/>
        <v>0</v>
      </c>
      <c r="Q14" s="9"/>
      <c r="R14" s="49">
        <f t="shared" si="2"/>
        <v>3</v>
      </c>
      <c r="S14" s="44">
        <v>0.125</v>
      </c>
      <c r="T14" s="49">
        <f t="shared" si="3"/>
        <v>3</v>
      </c>
      <c r="U14" s="49">
        <f t="shared" si="3"/>
        <v>0</v>
      </c>
      <c r="V14" s="49">
        <f t="shared" si="4"/>
        <v>0</v>
      </c>
      <c r="W14" s="44">
        <v>0.125</v>
      </c>
      <c r="X14" s="49">
        <f t="shared" si="5"/>
        <v>0</v>
      </c>
      <c r="Y14" s="49">
        <f t="shared" si="5"/>
        <v>0</v>
      </c>
      <c r="Z14" s="6"/>
      <c r="AA14" s="45" t="s">
        <v>29</v>
      </c>
      <c r="AB14" s="45">
        <f>VLOOKUP($AC$13,$S$11:$U$34,2,FALSE)</f>
        <v>68</v>
      </c>
      <c r="AC14" s="45">
        <f>VLOOKUP($AC$13,$S$11:$U$34,3,FALSE)</f>
        <v>4</v>
      </c>
      <c r="AD14" s="45"/>
      <c r="AE14" s="45"/>
      <c r="AF14" s="45"/>
      <c r="AG14" s="45" t="s">
        <v>29</v>
      </c>
      <c r="AH14" s="45">
        <f>VLOOKUP($AI$13,$W$11:$Y$34,2,FALSE)</f>
        <v>145</v>
      </c>
      <c r="AI14" s="45">
        <f>VLOOKUP($AI$13,$W$11:$Y$34,3,FALSE)</f>
        <v>5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Origine!H373</f>
        <v>3</v>
      </c>
      <c r="F15" s="21">
        <f>Origine!I373</f>
        <v>0</v>
      </c>
      <c r="G15" s="25">
        <f t="shared" si="0"/>
        <v>3</v>
      </c>
      <c r="H15" s="17"/>
      <c r="I15" s="103"/>
      <c r="J15" s="16"/>
      <c r="K15" s="81" t="s">
        <v>8</v>
      </c>
      <c r="L15" s="82"/>
      <c r="M15" s="21">
        <f>Origine!H829</f>
        <v>0</v>
      </c>
      <c r="N15" s="21">
        <f>Origine!I829</f>
        <v>0</v>
      </c>
      <c r="O15" s="25">
        <f t="shared" si="1"/>
        <v>0</v>
      </c>
      <c r="Q15" s="9"/>
      <c r="R15" s="49">
        <f t="shared" si="2"/>
        <v>3</v>
      </c>
      <c r="S15" s="44">
        <v>0.16666666666666666</v>
      </c>
      <c r="T15" s="49">
        <f t="shared" si="3"/>
        <v>3</v>
      </c>
      <c r="U15" s="49">
        <f t="shared" si="3"/>
        <v>0</v>
      </c>
      <c r="V15" s="49">
        <f t="shared" si="4"/>
        <v>0</v>
      </c>
      <c r="W15" s="44">
        <v>0.16666666666666666</v>
      </c>
      <c r="X15" s="49">
        <f t="shared" si="5"/>
        <v>0</v>
      </c>
      <c r="Y15" s="49">
        <f t="shared" si="5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Origine!H374</f>
        <v>16</v>
      </c>
      <c r="F16" s="21">
        <f>Origine!I374</f>
        <v>2</v>
      </c>
      <c r="G16" s="25">
        <f t="shared" si="0"/>
        <v>18</v>
      </c>
      <c r="H16" s="17"/>
      <c r="I16" s="103"/>
      <c r="J16" s="16"/>
      <c r="K16" s="81" t="s">
        <v>9</v>
      </c>
      <c r="L16" s="82"/>
      <c r="M16" s="21">
        <f>Origine!H830</f>
        <v>0</v>
      </c>
      <c r="N16" s="21">
        <f>Origine!I830</f>
        <v>1</v>
      </c>
      <c r="O16" s="25">
        <f t="shared" si="1"/>
        <v>1</v>
      </c>
      <c r="Q16" s="9"/>
      <c r="R16" s="49">
        <f t="shared" si="2"/>
        <v>18</v>
      </c>
      <c r="S16" s="44">
        <v>0.20833333333333301</v>
      </c>
      <c r="T16" s="49">
        <f t="shared" si="3"/>
        <v>16</v>
      </c>
      <c r="U16" s="49">
        <f t="shared" si="3"/>
        <v>2</v>
      </c>
      <c r="V16" s="49">
        <f t="shared" si="4"/>
        <v>1</v>
      </c>
      <c r="W16" s="44">
        <v>0.20833333333333301</v>
      </c>
      <c r="X16" s="49">
        <f t="shared" si="5"/>
        <v>0</v>
      </c>
      <c r="Y16" s="49">
        <f t="shared" si="5"/>
        <v>1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Origine!H375</f>
        <v>39</v>
      </c>
      <c r="F17" s="21">
        <f>Origine!I375</f>
        <v>5</v>
      </c>
      <c r="G17" s="25">
        <f t="shared" si="0"/>
        <v>44</v>
      </c>
      <c r="H17" s="17"/>
      <c r="I17" s="103"/>
      <c r="J17" s="16"/>
      <c r="K17" s="81" t="s">
        <v>10</v>
      </c>
      <c r="L17" s="82"/>
      <c r="M17" s="21">
        <f>Origine!H831</f>
        <v>29</v>
      </c>
      <c r="N17" s="21">
        <f>Origine!I831</f>
        <v>4</v>
      </c>
      <c r="O17" s="25">
        <f t="shared" si="1"/>
        <v>33</v>
      </c>
      <c r="Q17" s="9"/>
      <c r="R17" s="49">
        <f t="shared" si="2"/>
        <v>44</v>
      </c>
      <c r="S17" s="44">
        <v>0.25</v>
      </c>
      <c r="T17" s="49">
        <f t="shared" si="3"/>
        <v>39</v>
      </c>
      <c r="U17" s="49">
        <f t="shared" si="3"/>
        <v>5</v>
      </c>
      <c r="V17" s="49">
        <f t="shared" si="4"/>
        <v>33</v>
      </c>
      <c r="W17" s="44">
        <v>0.25</v>
      </c>
      <c r="X17" s="49">
        <f t="shared" si="5"/>
        <v>29</v>
      </c>
      <c r="Y17" s="49">
        <f t="shared" si="5"/>
        <v>4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Origine!H376</f>
        <v>105</v>
      </c>
      <c r="F18" s="21">
        <f>Origine!I376</f>
        <v>7</v>
      </c>
      <c r="G18" s="25">
        <f t="shared" si="0"/>
        <v>112</v>
      </c>
      <c r="H18" s="17"/>
      <c r="I18" s="26"/>
      <c r="J18" s="16"/>
      <c r="K18" s="81" t="s">
        <v>11</v>
      </c>
      <c r="L18" s="82"/>
      <c r="M18" s="21">
        <f>Origine!H832</f>
        <v>73</v>
      </c>
      <c r="N18" s="21">
        <f>Origine!I832</f>
        <v>9</v>
      </c>
      <c r="O18" s="25">
        <f t="shared" si="1"/>
        <v>82</v>
      </c>
      <c r="Q18" s="9"/>
      <c r="R18" s="49">
        <f t="shared" si="2"/>
        <v>112</v>
      </c>
      <c r="S18" s="44">
        <v>0.29166666666666702</v>
      </c>
      <c r="T18" s="49">
        <f t="shared" si="3"/>
        <v>105</v>
      </c>
      <c r="U18" s="49">
        <f t="shared" si="3"/>
        <v>7</v>
      </c>
      <c r="V18" s="49">
        <f t="shared" si="4"/>
        <v>82</v>
      </c>
      <c r="W18" s="44">
        <v>0.29166666666666702</v>
      </c>
      <c r="X18" s="49">
        <f t="shared" si="5"/>
        <v>73</v>
      </c>
      <c r="Y18" s="49">
        <f t="shared" si="5"/>
        <v>9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Origine!H377</f>
        <v>137</v>
      </c>
      <c r="F19" s="21">
        <f>Origine!I377</f>
        <v>5</v>
      </c>
      <c r="G19" s="25">
        <f t="shared" si="0"/>
        <v>142</v>
      </c>
      <c r="H19" s="17"/>
      <c r="I19" s="26"/>
      <c r="J19" s="16"/>
      <c r="K19" s="81" t="s">
        <v>12</v>
      </c>
      <c r="L19" s="82"/>
      <c r="M19" s="21">
        <f>Origine!H833</f>
        <v>73</v>
      </c>
      <c r="N19" s="21">
        <f>Origine!I833</f>
        <v>7</v>
      </c>
      <c r="O19" s="25">
        <f t="shared" si="1"/>
        <v>80</v>
      </c>
      <c r="Q19" s="9"/>
      <c r="R19" s="49">
        <f t="shared" si="2"/>
        <v>142</v>
      </c>
      <c r="S19" s="44">
        <v>0.33333333333333298</v>
      </c>
      <c r="T19" s="49">
        <f t="shared" si="3"/>
        <v>137</v>
      </c>
      <c r="U19" s="49">
        <f t="shared" si="3"/>
        <v>5</v>
      </c>
      <c r="V19" s="49">
        <f t="shared" si="4"/>
        <v>80</v>
      </c>
      <c r="W19" s="44">
        <v>0.33333333333333298</v>
      </c>
      <c r="X19" s="49">
        <f t="shared" si="5"/>
        <v>73</v>
      </c>
      <c r="Y19" s="49">
        <f t="shared" si="5"/>
        <v>7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Origine!H378</f>
        <v>89</v>
      </c>
      <c r="F20" s="21">
        <f>Origine!I378</f>
        <v>4</v>
      </c>
      <c r="G20" s="25">
        <f t="shared" si="0"/>
        <v>93</v>
      </c>
      <c r="H20" s="17"/>
      <c r="I20" s="26"/>
      <c r="J20" s="16"/>
      <c r="K20" s="81" t="s">
        <v>13</v>
      </c>
      <c r="L20" s="82"/>
      <c r="M20" s="21">
        <f>Origine!H834</f>
        <v>116</v>
      </c>
      <c r="N20" s="21">
        <f>Origine!I834</f>
        <v>8</v>
      </c>
      <c r="O20" s="25">
        <f t="shared" si="1"/>
        <v>124</v>
      </c>
      <c r="Q20" s="9"/>
      <c r="R20" s="49">
        <f t="shared" si="2"/>
        <v>93</v>
      </c>
      <c r="S20" s="44">
        <v>0.375</v>
      </c>
      <c r="T20" s="49">
        <f t="shared" si="3"/>
        <v>89</v>
      </c>
      <c r="U20" s="49">
        <f t="shared" si="3"/>
        <v>4</v>
      </c>
      <c r="V20" s="49">
        <f t="shared" si="4"/>
        <v>124</v>
      </c>
      <c r="W20" s="44">
        <v>0.375</v>
      </c>
      <c r="X20" s="49">
        <f t="shared" si="5"/>
        <v>116</v>
      </c>
      <c r="Y20" s="49">
        <f t="shared" si="5"/>
        <v>8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Origine!H379</f>
        <v>73</v>
      </c>
      <c r="F21" s="21">
        <f>Origine!I379</f>
        <v>8</v>
      </c>
      <c r="G21" s="25">
        <f t="shared" si="0"/>
        <v>81</v>
      </c>
      <c r="H21" s="17"/>
      <c r="I21" s="26"/>
      <c r="J21" s="16"/>
      <c r="K21" s="81" t="s">
        <v>14</v>
      </c>
      <c r="L21" s="82"/>
      <c r="M21" s="21">
        <f>Origine!H835</f>
        <v>87</v>
      </c>
      <c r="N21" s="21">
        <f>Origine!I835</f>
        <v>6</v>
      </c>
      <c r="O21" s="25">
        <f t="shared" si="1"/>
        <v>93</v>
      </c>
      <c r="Q21" s="9"/>
      <c r="R21" s="49">
        <f t="shared" si="2"/>
        <v>81</v>
      </c>
      <c r="S21" s="44">
        <v>0.41666666666666702</v>
      </c>
      <c r="T21" s="49">
        <f t="shared" si="3"/>
        <v>73</v>
      </c>
      <c r="U21" s="49">
        <f t="shared" si="3"/>
        <v>8</v>
      </c>
      <c r="V21" s="49">
        <f t="shared" si="4"/>
        <v>93</v>
      </c>
      <c r="W21" s="44">
        <v>0.41666666666666702</v>
      </c>
      <c r="X21" s="49">
        <f t="shared" si="5"/>
        <v>87</v>
      </c>
      <c r="Y21" s="49">
        <f t="shared" si="5"/>
        <v>6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Origine!H380</f>
        <v>76</v>
      </c>
      <c r="F22" s="21">
        <f>Origine!I380</f>
        <v>11</v>
      </c>
      <c r="G22" s="25">
        <f t="shared" si="0"/>
        <v>87</v>
      </c>
      <c r="H22" s="17"/>
      <c r="I22" s="26"/>
      <c r="J22" s="16"/>
      <c r="K22" s="81" t="s">
        <v>15</v>
      </c>
      <c r="L22" s="82"/>
      <c r="M22" s="21">
        <f>Origine!H836</f>
        <v>117</v>
      </c>
      <c r="N22" s="21">
        <f>Origine!I836</f>
        <v>9</v>
      </c>
      <c r="O22" s="25">
        <f t="shared" si="1"/>
        <v>126</v>
      </c>
      <c r="Q22" s="9"/>
      <c r="R22" s="49">
        <f t="shared" si="2"/>
        <v>87</v>
      </c>
      <c r="S22" s="44">
        <v>0.45833333333333298</v>
      </c>
      <c r="T22" s="49">
        <f t="shared" si="3"/>
        <v>76</v>
      </c>
      <c r="U22" s="49">
        <f t="shared" si="3"/>
        <v>11</v>
      </c>
      <c r="V22" s="49">
        <f t="shared" si="4"/>
        <v>126</v>
      </c>
      <c r="W22" s="44">
        <v>0.45833333333333298</v>
      </c>
      <c r="X22" s="49">
        <f t="shared" si="5"/>
        <v>117</v>
      </c>
      <c r="Y22" s="49">
        <f t="shared" si="5"/>
        <v>9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25.8" thickBot="1" x14ac:dyDescent="0.3">
      <c r="A23" s="12"/>
      <c r="C23" s="81" t="s">
        <v>16</v>
      </c>
      <c r="D23" s="82"/>
      <c r="E23" s="21">
        <f>Origine!H381</f>
        <v>64</v>
      </c>
      <c r="F23" s="21">
        <f>Origine!I381</f>
        <v>8</v>
      </c>
      <c r="G23" s="25">
        <f t="shared" si="0"/>
        <v>72</v>
      </c>
      <c r="H23" s="17"/>
      <c r="I23" s="26"/>
      <c r="J23" s="16"/>
      <c r="K23" s="81" t="s">
        <v>16</v>
      </c>
      <c r="L23" s="82"/>
      <c r="M23" s="21">
        <f>Origine!H837</f>
        <v>145</v>
      </c>
      <c r="N23" s="21">
        <f>Origine!I837</f>
        <v>11</v>
      </c>
      <c r="O23" s="25">
        <f t="shared" si="1"/>
        <v>156</v>
      </c>
      <c r="Q23" s="9"/>
      <c r="R23" s="49">
        <f t="shared" si="2"/>
        <v>72</v>
      </c>
      <c r="S23" s="44">
        <v>0.5</v>
      </c>
      <c r="T23" s="49">
        <f t="shared" si="3"/>
        <v>64</v>
      </c>
      <c r="U23" s="49">
        <f t="shared" si="3"/>
        <v>8</v>
      </c>
      <c r="V23" s="49">
        <f t="shared" si="4"/>
        <v>156</v>
      </c>
      <c r="W23" s="44">
        <v>0.5</v>
      </c>
      <c r="X23" s="49">
        <f t="shared" si="5"/>
        <v>145</v>
      </c>
      <c r="Y23" s="49">
        <f t="shared" si="5"/>
        <v>11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Origine!H382</f>
        <v>57</v>
      </c>
      <c r="F24" s="21">
        <f>Origine!I382</f>
        <v>7</v>
      </c>
      <c r="G24" s="25">
        <f t="shared" si="0"/>
        <v>64</v>
      </c>
      <c r="H24" s="17"/>
      <c r="I24" s="26"/>
      <c r="J24" s="16"/>
      <c r="K24" s="81" t="s">
        <v>17</v>
      </c>
      <c r="L24" s="82"/>
      <c r="M24" s="21">
        <f>Origine!H838</f>
        <v>117</v>
      </c>
      <c r="N24" s="21">
        <f>Origine!I838</f>
        <v>9</v>
      </c>
      <c r="O24" s="25">
        <f t="shared" si="1"/>
        <v>126</v>
      </c>
      <c r="Q24" s="9"/>
      <c r="R24" s="49">
        <f t="shared" si="2"/>
        <v>64</v>
      </c>
      <c r="S24" s="44">
        <v>0.54166666666666696</v>
      </c>
      <c r="T24" s="49">
        <f t="shared" si="3"/>
        <v>57</v>
      </c>
      <c r="U24" s="49">
        <f t="shared" si="3"/>
        <v>7</v>
      </c>
      <c r="V24" s="49">
        <f t="shared" si="4"/>
        <v>126</v>
      </c>
      <c r="W24" s="44">
        <v>0.54166666666666696</v>
      </c>
      <c r="X24" s="49">
        <f t="shared" si="5"/>
        <v>117</v>
      </c>
      <c r="Y24" s="49">
        <f t="shared" si="5"/>
        <v>9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Origine!H383</f>
        <v>68</v>
      </c>
      <c r="F25" s="21">
        <f>Origine!I383</f>
        <v>4</v>
      </c>
      <c r="G25" s="25">
        <f t="shared" si="0"/>
        <v>72</v>
      </c>
      <c r="H25" s="17"/>
      <c r="I25" s="26"/>
      <c r="J25" s="16"/>
      <c r="K25" s="81" t="s">
        <v>18</v>
      </c>
      <c r="L25" s="82"/>
      <c r="M25" s="21">
        <f>Origine!H839</f>
        <v>58</v>
      </c>
      <c r="N25" s="21">
        <f>Origine!I839</f>
        <v>6</v>
      </c>
      <c r="O25" s="25">
        <f t="shared" si="1"/>
        <v>64</v>
      </c>
      <c r="Q25" s="9"/>
      <c r="R25" s="49">
        <f t="shared" si="2"/>
        <v>72</v>
      </c>
      <c r="S25" s="44">
        <v>0.58333333333333304</v>
      </c>
      <c r="T25" s="49">
        <f t="shared" si="3"/>
        <v>68</v>
      </c>
      <c r="U25" s="49">
        <f t="shared" si="3"/>
        <v>4</v>
      </c>
      <c r="V25" s="49">
        <f t="shared" si="4"/>
        <v>64</v>
      </c>
      <c r="W25" s="44">
        <v>0.58333333333333304</v>
      </c>
      <c r="X25" s="49">
        <f t="shared" si="5"/>
        <v>58</v>
      </c>
      <c r="Y25" s="49">
        <f t="shared" si="5"/>
        <v>6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Origine!H384</f>
        <v>59</v>
      </c>
      <c r="F26" s="21">
        <f>Origine!I384</f>
        <v>7</v>
      </c>
      <c r="G26" s="25">
        <f t="shared" si="0"/>
        <v>66</v>
      </c>
      <c r="H26" s="17"/>
      <c r="I26" s="26"/>
      <c r="J26" s="16"/>
      <c r="K26" s="81" t="s">
        <v>19</v>
      </c>
      <c r="L26" s="82"/>
      <c r="M26" s="21">
        <f>Origine!H840</f>
        <v>58</v>
      </c>
      <c r="N26" s="21">
        <f>Origine!I840</f>
        <v>6</v>
      </c>
      <c r="O26" s="25">
        <f t="shared" si="1"/>
        <v>64</v>
      </c>
      <c r="Q26" s="9"/>
      <c r="R26" s="49">
        <f t="shared" si="2"/>
        <v>66</v>
      </c>
      <c r="S26" s="44">
        <v>0.625</v>
      </c>
      <c r="T26" s="49">
        <f t="shared" si="3"/>
        <v>59</v>
      </c>
      <c r="U26" s="49">
        <f t="shared" si="3"/>
        <v>7</v>
      </c>
      <c r="V26" s="49">
        <f t="shared" si="4"/>
        <v>64</v>
      </c>
      <c r="W26" s="44">
        <v>0.625</v>
      </c>
      <c r="X26" s="49">
        <f t="shared" si="5"/>
        <v>58</v>
      </c>
      <c r="Y26" s="49">
        <f t="shared" si="5"/>
        <v>6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Origine!H385</f>
        <v>62</v>
      </c>
      <c r="F27" s="21">
        <f>Origine!I385</f>
        <v>5</v>
      </c>
      <c r="G27" s="25">
        <f t="shared" si="0"/>
        <v>67</v>
      </c>
      <c r="H27" s="17"/>
      <c r="I27" s="26"/>
      <c r="J27" s="16"/>
      <c r="K27" s="81" t="s">
        <v>20</v>
      </c>
      <c r="L27" s="82"/>
      <c r="M27" s="21">
        <f>Origine!H841</f>
        <v>145</v>
      </c>
      <c r="N27" s="21">
        <f>Origine!I841</f>
        <v>5</v>
      </c>
      <c r="O27" s="25">
        <f t="shared" si="1"/>
        <v>150</v>
      </c>
      <c r="Q27" s="9"/>
      <c r="R27" s="49">
        <f t="shared" si="2"/>
        <v>67</v>
      </c>
      <c r="S27" s="44">
        <v>0.66666666666666696</v>
      </c>
      <c r="T27" s="49">
        <f t="shared" si="3"/>
        <v>62</v>
      </c>
      <c r="U27" s="49">
        <f t="shared" si="3"/>
        <v>5</v>
      </c>
      <c r="V27" s="49">
        <f t="shared" si="4"/>
        <v>150</v>
      </c>
      <c r="W27" s="44">
        <v>0.66666666666666696</v>
      </c>
      <c r="X27" s="49">
        <f t="shared" si="5"/>
        <v>145</v>
      </c>
      <c r="Y27" s="49">
        <f t="shared" si="5"/>
        <v>5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Origine!H386</f>
        <v>50</v>
      </c>
      <c r="F28" s="21">
        <f>Origine!I386</f>
        <v>5</v>
      </c>
      <c r="G28" s="25">
        <f t="shared" si="0"/>
        <v>55</v>
      </c>
      <c r="H28" s="17"/>
      <c r="I28" s="26"/>
      <c r="J28" s="16"/>
      <c r="K28" s="81" t="s">
        <v>21</v>
      </c>
      <c r="L28" s="82"/>
      <c r="M28" s="21">
        <f>Origine!H842</f>
        <v>131</v>
      </c>
      <c r="N28" s="21">
        <f>Origine!I842</f>
        <v>5</v>
      </c>
      <c r="O28" s="25">
        <f t="shared" si="1"/>
        <v>136</v>
      </c>
      <c r="Q28" s="9"/>
      <c r="R28" s="49">
        <f t="shared" si="2"/>
        <v>55</v>
      </c>
      <c r="S28" s="44">
        <v>0.70833333333333304</v>
      </c>
      <c r="T28" s="49">
        <f t="shared" si="3"/>
        <v>50</v>
      </c>
      <c r="U28" s="49">
        <f t="shared" si="3"/>
        <v>5</v>
      </c>
      <c r="V28" s="49">
        <f t="shared" si="4"/>
        <v>136</v>
      </c>
      <c r="W28" s="44">
        <v>0.70833333333333304</v>
      </c>
      <c r="X28" s="49">
        <f t="shared" si="5"/>
        <v>131</v>
      </c>
      <c r="Y28" s="49">
        <f t="shared" si="5"/>
        <v>5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Origine!H387</f>
        <v>27</v>
      </c>
      <c r="F29" s="21">
        <f>Origine!I387</f>
        <v>3</v>
      </c>
      <c r="G29" s="25">
        <f t="shared" si="0"/>
        <v>30</v>
      </c>
      <c r="H29" s="17"/>
      <c r="I29" s="26"/>
      <c r="J29" s="16"/>
      <c r="K29" s="81" t="s">
        <v>22</v>
      </c>
      <c r="L29" s="82"/>
      <c r="M29" s="21">
        <f>Origine!H843</f>
        <v>88</v>
      </c>
      <c r="N29" s="21">
        <f>Origine!I843</f>
        <v>6</v>
      </c>
      <c r="O29" s="25">
        <f t="shared" si="1"/>
        <v>94</v>
      </c>
      <c r="Q29" s="9"/>
      <c r="R29" s="49">
        <f t="shared" si="2"/>
        <v>30</v>
      </c>
      <c r="S29" s="44">
        <v>0.75</v>
      </c>
      <c r="T29" s="49">
        <f t="shared" si="3"/>
        <v>27</v>
      </c>
      <c r="U29" s="49">
        <f t="shared" si="3"/>
        <v>3</v>
      </c>
      <c r="V29" s="49">
        <f t="shared" si="4"/>
        <v>94</v>
      </c>
      <c r="W29" s="44">
        <v>0.75</v>
      </c>
      <c r="X29" s="49">
        <f t="shared" si="5"/>
        <v>88</v>
      </c>
      <c r="Y29" s="49">
        <f t="shared" si="5"/>
        <v>6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Origine!H388</f>
        <v>22</v>
      </c>
      <c r="F30" s="21">
        <f>Origine!I388</f>
        <v>3</v>
      </c>
      <c r="G30" s="25">
        <f t="shared" si="0"/>
        <v>25</v>
      </c>
      <c r="H30" s="17"/>
      <c r="I30" s="103"/>
      <c r="J30" s="16"/>
      <c r="K30" s="81" t="s">
        <v>23</v>
      </c>
      <c r="L30" s="82"/>
      <c r="M30" s="21">
        <f>Origine!H844</f>
        <v>15</v>
      </c>
      <c r="N30" s="21">
        <f>Origine!I844</f>
        <v>3</v>
      </c>
      <c r="O30" s="25">
        <f t="shared" si="1"/>
        <v>18</v>
      </c>
      <c r="Q30" s="9"/>
      <c r="R30" s="49">
        <f t="shared" si="2"/>
        <v>25</v>
      </c>
      <c r="S30" s="44">
        <v>0.79166666666666696</v>
      </c>
      <c r="T30" s="49">
        <f t="shared" si="3"/>
        <v>22</v>
      </c>
      <c r="U30" s="49">
        <f t="shared" si="3"/>
        <v>3</v>
      </c>
      <c r="V30" s="49">
        <f t="shared" si="4"/>
        <v>18</v>
      </c>
      <c r="W30" s="44">
        <v>0.79166666666666696</v>
      </c>
      <c r="X30" s="49">
        <f t="shared" si="5"/>
        <v>15</v>
      </c>
      <c r="Y30" s="49">
        <f t="shared" si="5"/>
        <v>3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Origine!H389</f>
        <v>12</v>
      </c>
      <c r="F31" s="21">
        <f>Origine!I389</f>
        <v>3</v>
      </c>
      <c r="G31" s="25">
        <f t="shared" si="0"/>
        <v>15</v>
      </c>
      <c r="H31" s="17"/>
      <c r="I31" s="103"/>
      <c r="J31" s="16"/>
      <c r="K31" s="81" t="s">
        <v>24</v>
      </c>
      <c r="L31" s="82"/>
      <c r="M31" s="21">
        <f>Origine!H845</f>
        <v>15</v>
      </c>
      <c r="N31" s="21">
        <f>Origine!I845</f>
        <v>2</v>
      </c>
      <c r="O31" s="25">
        <f t="shared" si="1"/>
        <v>17</v>
      </c>
      <c r="Q31" s="9"/>
      <c r="R31" s="49">
        <f t="shared" si="2"/>
        <v>15</v>
      </c>
      <c r="S31" s="44">
        <v>0.83333333333333304</v>
      </c>
      <c r="T31" s="49">
        <f t="shared" si="3"/>
        <v>12</v>
      </c>
      <c r="U31" s="49">
        <f t="shared" si="3"/>
        <v>3</v>
      </c>
      <c r="V31" s="49">
        <f t="shared" si="4"/>
        <v>17</v>
      </c>
      <c r="W31" s="44">
        <v>0.83333333333333304</v>
      </c>
      <c r="X31" s="49">
        <f t="shared" si="5"/>
        <v>15</v>
      </c>
      <c r="Y31" s="49">
        <f t="shared" si="5"/>
        <v>2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Origine!H390</f>
        <v>8</v>
      </c>
      <c r="F32" s="21">
        <f>Origine!I390</f>
        <v>3</v>
      </c>
      <c r="G32" s="25">
        <f t="shared" si="0"/>
        <v>11</v>
      </c>
      <c r="H32" s="17"/>
      <c r="I32" s="103"/>
      <c r="J32" s="16"/>
      <c r="K32" s="81" t="s">
        <v>25</v>
      </c>
      <c r="L32" s="82"/>
      <c r="M32" s="21">
        <f>Origine!H846</f>
        <v>44</v>
      </c>
      <c r="N32" s="21">
        <f>Origine!I846</f>
        <v>3</v>
      </c>
      <c r="O32" s="25">
        <f t="shared" si="1"/>
        <v>47</v>
      </c>
      <c r="Q32" s="9"/>
      <c r="R32" s="49">
        <f t="shared" si="2"/>
        <v>11</v>
      </c>
      <c r="S32" s="44">
        <v>0.875</v>
      </c>
      <c r="T32" s="49">
        <f t="shared" si="3"/>
        <v>8</v>
      </c>
      <c r="U32" s="49">
        <f t="shared" si="3"/>
        <v>3</v>
      </c>
      <c r="V32" s="49">
        <f t="shared" si="4"/>
        <v>47</v>
      </c>
      <c r="W32" s="44">
        <v>0.875</v>
      </c>
      <c r="X32" s="49">
        <f t="shared" si="5"/>
        <v>44</v>
      </c>
      <c r="Y32" s="49">
        <f t="shared" si="5"/>
        <v>3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Origine!H391</f>
        <v>9</v>
      </c>
      <c r="F33" s="21">
        <f>Origine!I391</f>
        <v>1</v>
      </c>
      <c r="G33" s="25">
        <f t="shared" si="0"/>
        <v>10</v>
      </c>
      <c r="H33" s="17"/>
      <c r="I33" s="103"/>
      <c r="J33" s="16"/>
      <c r="K33" s="81" t="s">
        <v>26</v>
      </c>
      <c r="L33" s="82"/>
      <c r="M33" s="21">
        <f>Origine!H847</f>
        <v>30</v>
      </c>
      <c r="N33" s="21">
        <f>Origine!I847</f>
        <v>2</v>
      </c>
      <c r="O33" s="25">
        <f t="shared" si="1"/>
        <v>32</v>
      </c>
      <c r="Q33" s="9"/>
      <c r="R33" s="49">
        <f t="shared" si="2"/>
        <v>10</v>
      </c>
      <c r="S33" s="44">
        <v>0.91666666666666696</v>
      </c>
      <c r="T33" s="49">
        <f t="shared" si="3"/>
        <v>9</v>
      </c>
      <c r="U33" s="49">
        <f t="shared" si="3"/>
        <v>1</v>
      </c>
      <c r="V33" s="49">
        <f t="shared" si="4"/>
        <v>32</v>
      </c>
      <c r="W33" s="44">
        <v>0.91666666666666696</v>
      </c>
      <c r="X33" s="49">
        <f t="shared" si="5"/>
        <v>30</v>
      </c>
      <c r="Y33" s="49">
        <f t="shared" si="5"/>
        <v>2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Origine!H392</f>
        <v>2</v>
      </c>
      <c r="F34" s="21">
        <f>Origine!I392</f>
        <v>0</v>
      </c>
      <c r="G34" s="25">
        <f t="shared" si="0"/>
        <v>2</v>
      </c>
      <c r="H34" s="17"/>
      <c r="I34" s="103"/>
      <c r="J34" s="16"/>
      <c r="K34" s="81" t="s">
        <v>27</v>
      </c>
      <c r="L34" s="82"/>
      <c r="M34" s="21">
        <f>Origine!H848</f>
        <v>0</v>
      </c>
      <c r="N34" s="21">
        <f>Origine!I848</f>
        <v>0</v>
      </c>
      <c r="O34" s="25">
        <f t="shared" si="1"/>
        <v>0</v>
      </c>
      <c r="Q34" s="9"/>
      <c r="R34" s="49">
        <f t="shared" si="2"/>
        <v>2</v>
      </c>
      <c r="S34" s="44">
        <v>0.95833333333333304</v>
      </c>
      <c r="T34" s="49">
        <f t="shared" si="3"/>
        <v>2</v>
      </c>
      <c r="U34" s="49">
        <f t="shared" si="3"/>
        <v>0</v>
      </c>
      <c r="V34" s="49">
        <f t="shared" si="4"/>
        <v>0</v>
      </c>
      <c r="W34" s="44">
        <v>0.95833333333333304</v>
      </c>
      <c r="X34" s="49">
        <f t="shared" si="5"/>
        <v>0</v>
      </c>
      <c r="Y34" s="49">
        <f t="shared" si="5"/>
        <v>0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985</v>
      </c>
      <c r="F35" s="105">
        <f t="shared" ref="F35:G35" si="6">SUM(F11:F34)</f>
        <v>91</v>
      </c>
      <c r="G35" s="111">
        <f t="shared" si="6"/>
        <v>1076</v>
      </c>
      <c r="H35" s="16"/>
      <c r="I35" s="110"/>
      <c r="J35" s="17"/>
      <c r="K35" s="73" t="s">
        <v>44</v>
      </c>
      <c r="L35" s="74"/>
      <c r="M35" s="105">
        <f t="shared" ref="M35:O35" si="7">SUM(M11:M34)</f>
        <v>1371</v>
      </c>
      <c r="N35" s="105">
        <f t="shared" si="7"/>
        <v>102</v>
      </c>
      <c r="O35" s="111">
        <f t="shared" si="7"/>
        <v>1473</v>
      </c>
      <c r="Q35" s="8"/>
    </row>
    <row r="36" spans="1:38" ht="25.2" x14ac:dyDescent="0.25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2" x14ac:dyDescent="0.25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0.4" x14ac:dyDescent="0.25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867</v>
      </c>
      <c r="F40" s="118">
        <f>SUM(F18:F29)</f>
        <v>74</v>
      </c>
      <c r="G40" s="120">
        <f>SUM(E40:F41)</f>
        <v>941</v>
      </c>
      <c r="H40" s="16"/>
      <c r="I40" s="129"/>
      <c r="J40" s="17"/>
      <c r="K40" s="114" t="s">
        <v>45</v>
      </c>
      <c r="L40" s="115"/>
      <c r="M40" s="118">
        <f>SUM(M18:M29)</f>
        <v>1208</v>
      </c>
      <c r="N40" s="118">
        <f>SUM(N18:N29)</f>
        <v>87</v>
      </c>
      <c r="O40" s="120">
        <f>SUM(M40:N41)</f>
        <v>1295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118</v>
      </c>
      <c r="F42" s="127">
        <f>SUM(F11:F17,F30:F34)</f>
        <v>17</v>
      </c>
      <c r="G42" s="130">
        <f>SUM(E42:F43)</f>
        <v>135</v>
      </c>
      <c r="H42" s="16"/>
      <c r="I42" s="133"/>
      <c r="J42" s="17"/>
      <c r="K42" s="116" t="s">
        <v>46</v>
      </c>
      <c r="L42" s="117"/>
      <c r="M42" s="125">
        <f>SUM(M11:M17,M30:M34)</f>
        <v>163</v>
      </c>
      <c r="N42" s="127">
        <f>SUM(N11:N17,N30:N34)</f>
        <v>15</v>
      </c>
      <c r="O42" s="132">
        <f>SUM(M42:N43)</f>
        <v>178</v>
      </c>
      <c r="Q42" s="8"/>
      <c r="R42" s="8"/>
      <c r="S42" s="8"/>
      <c r="T42" s="8"/>
    </row>
    <row r="43" spans="1:38" ht="25.2" x14ac:dyDescent="0.25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985</v>
      </c>
      <c r="F44" s="134">
        <f>SUM(F40:F43)</f>
        <v>91</v>
      </c>
      <c r="G44" s="136">
        <f>SUM(E44:F45)</f>
        <v>1076</v>
      </c>
      <c r="H44" s="16"/>
      <c r="I44" s="110"/>
      <c r="J44" s="17"/>
      <c r="K44" s="73" t="s">
        <v>44</v>
      </c>
      <c r="L44" s="108"/>
      <c r="M44" s="134">
        <f>SUM(M40:M43)</f>
        <v>1371</v>
      </c>
      <c r="N44" s="134">
        <f>SUM(N40:N43)</f>
        <v>102</v>
      </c>
      <c r="O44" s="136">
        <f>SUM(M44:N45)</f>
        <v>1473</v>
      </c>
      <c r="Q44" s="8"/>
      <c r="R44" s="8"/>
      <c r="S44" s="8"/>
      <c r="T44" s="8"/>
    </row>
    <row r="45" spans="1:38" ht="25.2" x14ac:dyDescent="0.25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0.4" x14ac:dyDescent="0.5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100.8" x14ac:dyDescent="0.5">
      <c r="C51" s="138" t="str">
        <f>CONCATENATE((AE10),".00"," - ",(AF10),".00")</f>
        <v>8.00 - 9.00</v>
      </c>
      <c r="D51" s="139"/>
      <c r="E51" s="30">
        <f>AB11</f>
        <v>137</v>
      </c>
      <c r="F51" s="31">
        <f>AC11</f>
        <v>5</v>
      </c>
      <c r="G51" s="32">
        <f>SUM(E51:F51)</f>
        <v>142</v>
      </c>
      <c r="H51" s="28"/>
      <c r="I51" s="27"/>
      <c r="J51" s="27"/>
      <c r="K51" s="138" t="str">
        <f>CONCATENATE((AK10),".00"," - ",(AL10),".00")</f>
        <v>12.00 - 13.00</v>
      </c>
      <c r="L51" s="139"/>
      <c r="M51" s="30">
        <f>AH11</f>
        <v>145</v>
      </c>
      <c r="N51" s="31">
        <f>AI11</f>
        <v>11</v>
      </c>
      <c r="O51" s="32">
        <f>SUM(M51:N51)</f>
        <v>156</v>
      </c>
      <c r="Q51" s="10"/>
      <c r="R51" s="10"/>
      <c r="S51" s="10"/>
      <c r="T51" s="10"/>
    </row>
    <row r="52" spans="3:20" ht="100.8" x14ac:dyDescent="0.5">
      <c r="C52" s="140" t="str">
        <f>CONCATENATE((AE13),".00"," - ",(AF13),".00")</f>
        <v>14.00 - 15.00</v>
      </c>
      <c r="D52" s="141"/>
      <c r="E52" s="33">
        <f>AB14</f>
        <v>68</v>
      </c>
      <c r="F52" s="34">
        <f>AC14</f>
        <v>4</v>
      </c>
      <c r="G52" s="35">
        <f>SUM(E52:F52)</f>
        <v>72</v>
      </c>
      <c r="H52" s="28"/>
      <c r="I52" s="27"/>
      <c r="J52" s="27"/>
      <c r="K52" s="140" t="str">
        <f>CONCATENATE((AK13),".00"," - ",(AL13),".00")</f>
        <v>16.00 - 17.00</v>
      </c>
      <c r="L52" s="141"/>
      <c r="M52" s="33">
        <f>AH14</f>
        <v>145</v>
      </c>
      <c r="N52" s="34">
        <f>AI14</f>
        <v>5</v>
      </c>
      <c r="O52" s="35">
        <f>SUM(M52:N52)</f>
        <v>150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opLeftCell="A23" zoomScale="25" zoomScaleNormal="25" workbookViewId="0">
      <selection activeCell="G20" sqref="G20"/>
    </sheetView>
  </sheetViews>
  <sheetFormatPr defaultRowHeight="13.2" x14ac:dyDescent="0.25"/>
  <cols>
    <col min="5" max="5" width="12.44140625" customWidth="1"/>
    <col min="7" max="7" width="12.44140625" customWidth="1"/>
    <col min="12" max="12" width="48.21875" customWidth="1"/>
    <col min="15" max="15" width="12.88671875" customWidth="1"/>
  </cols>
  <sheetData>
    <row r="1" spans="1:38" ht="409.6" x14ac:dyDescent="0.25">
      <c r="B1" s="90" t="str">
        <f>+CONCATENATE("Comune di ",Origine!C3)</f>
        <v>Comune di Civitavecchia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Q1" s="5"/>
      <c r="R1" s="5"/>
      <c r="S1" s="5"/>
      <c r="T1" s="5"/>
    </row>
    <row r="2" spans="1:38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Q2" s="5"/>
      <c r="R2" s="5"/>
      <c r="S2" s="5"/>
      <c r="T2" s="5"/>
    </row>
    <row r="3" spans="1:38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38" ht="25.2" x14ac:dyDescent="0.3">
      <c r="C4" s="13" t="s">
        <v>41</v>
      </c>
      <c r="D4" s="84" t="str">
        <f>+Origine!C4</f>
        <v>Calata Principe Tommaso</v>
      </c>
      <c r="E4" s="85"/>
      <c r="F4" s="85"/>
      <c r="G4" s="86"/>
      <c r="H4" s="16"/>
      <c r="I4" s="16"/>
      <c r="J4" s="16"/>
      <c r="K4" s="13" t="s">
        <v>42</v>
      </c>
      <c r="L4" s="87">
        <f>+Origine!B393</f>
        <v>45709</v>
      </c>
      <c r="M4" s="88"/>
      <c r="N4" s="88"/>
      <c r="O4" s="89"/>
      <c r="R4" s="1"/>
      <c r="S4" s="1"/>
      <c r="T4" s="1"/>
    </row>
    <row r="5" spans="1:38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38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8" ht="100.8" x14ac:dyDescent="0.25">
      <c r="C7" s="92" t="str">
        <f>CONCATENATE("Direzione: ",Origine!D9)</f>
        <v>Direzione: Nord</v>
      </c>
      <c r="D7" s="93"/>
      <c r="E7" s="93"/>
      <c r="F7" s="93"/>
      <c r="G7" s="94"/>
      <c r="H7" s="17"/>
      <c r="I7" s="16"/>
      <c r="J7" s="16"/>
      <c r="K7" s="95" t="str">
        <f>CONCATENATE("Direzione: ",Origine!D469)</f>
        <v>Direzione: Sud</v>
      </c>
      <c r="L7" s="96"/>
      <c r="M7" s="96"/>
      <c r="N7" s="96"/>
      <c r="O7" s="97"/>
      <c r="Q7" s="9"/>
      <c r="R7" s="72"/>
      <c r="S7" s="72"/>
      <c r="T7" s="72"/>
      <c r="U7" s="72"/>
      <c r="V7" s="72"/>
      <c r="W7" s="72"/>
      <c r="X7" s="72"/>
      <c r="Y7" s="72"/>
    </row>
    <row r="8" spans="1:38" ht="25.8" thickBot="1" x14ac:dyDescent="0.3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R8" s="46"/>
      <c r="S8" s="46"/>
      <c r="T8" s="46"/>
      <c r="U8" s="46"/>
      <c r="V8" s="47"/>
      <c r="W8" s="47"/>
      <c r="X8" s="47"/>
      <c r="Y8" s="47"/>
    </row>
    <row r="9" spans="1:38" ht="100.8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  <c r="Q9" s="7"/>
      <c r="R9" s="83" t="str">
        <f>C7</f>
        <v>Direzione: Nord</v>
      </c>
      <c r="S9" s="83"/>
      <c r="T9" s="83"/>
      <c r="U9" s="83"/>
      <c r="V9" s="83" t="str">
        <f>K7</f>
        <v>Direzione: Sud</v>
      </c>
      <c r="W9" s="83"/>
      <c r="X9" s="83"/>
      <c r="Y9" s="83"/>
    </row>
    <row r="10" spans="1:38" ht="51" thickBot="1" x14ac:dyDescent="0.3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  <c r="Q10" s="7"/>
      <c r="R10" s="48" t="s">
        <v>31</v>
      </c>
      <c r="S10" s="48" t="s">
        <v>3</v>
      </c>
      <c r="T10" s="48" t="s">
        <v>0</v>
      </c>
      <c r="U10" s="48" t="s">
        <v>1</v>
      </c>
      <c r="V10" s="48" t="s">
        <v>31</v>
      </c>
      <c r="W10" s="48" t="s">
        <v>3</v>
      </c>
      <c r="X10" s="48" t="s">
        <v>0</v>
      </c>
      <c r="Y10" s="48" t="s">
        <v>1</v>
      </c>
      <c r="AA10" s="45" t="s">
        <v>28</v>
      </c>
      <c r="AB10" s="43">
        <f>MAX(R11:R23)</f>
        <v>180</v>
      </c>
      <c r="AC10" s="44">
        <f>VLOOKUP(AB10,R11:S23,2,FALSE)</f>
        <v>0.375</v>
      </c>
      <c r="AD10" s="44">
        <f>AC10+S12</f>
        <v>0.41666666666666669</v>
      </c>
      <c r="AE10" s="45">
        <f>HOUR(AC10)</f>
        <v>9</v>
      </c>
      <c r="AF10" s="45">
        <f>HOUR(AD10)</f>
        <v>10</v>
      </c>
      <c r="AG10" s="45" t="s">
        <v>28</v>
      </c>
      <c r="AH10" s="45">
        <f>MAX(V11:V23)</f>
        <v>292</v>
      </c>
      <c r="AI10" s="44">
        <f>VLOOKUP(AH10,V11:W23,2,FALSE)</f>
        <v>0.29166666666666702</v>
      </c>
      <c r="AJ10" s="44">
        <f>AI10+W12</f>
        <v>0.3333333333333337</v>
      </c>
      <c r="AK10" s="45">
        <f>HOUR(AI10)</f>
        <v>7</v>
      </c>
      <c r="AL10" s="45">
        <f>HOUR(AJ10)</f>
        <v>8</v>
      </c>
    </row>
    <row r="11" spans="1:38" ht="25.8" thickBot="1" x14ac:dyDescent="0.3">
      <c r="A11" s="98"/>
      <c r="C11" s="100" t="s">
        <v>4</v>
      </c>
      <c r="D11" s="101"/>
      <c r="E11" s="21">
        <f>Origine!H393</f>
        <v>0</v>
      </c>
      <c r="F11" s="21">
        <f>Origine!I393</f>
        <v>0</v>
      </c>
      <c r="G11" s="22">
        <f>SUM(E11:F11)</f>
        <v>0</v>
      </c>
      <c r="H11" s="17"/>
      <c r="I11" s="102"/>
      <c r="J11" s="16"/>
      <c r="K11" s="100" t="s">
        <v>4</v>
      </c>
      <c r="L11" s="101"/>
      <c r="M11" s="21">
        <f>Origine!H849</f>
        <v>0</v>
      </c>
      <c r="N11" s="21">
        <f>Origine!I849</f>
        <v>0</v>
      </c>
      <c r="O11" s="22">
        <f>SUM(M11:N11)</f>
        <v>0</v>
      </c>
      <c r="Q11" s="9"/>
      <c r="R11" s="49">
        <f>G11</f>
        <v>0</v>
      </c>
      <c r="S11" s="44">
        <v>0</v>
      </c>
      <c r="T11" s="49">
        <f>E11</f>
        <v>0</v>
      </c>
      <c r="U11" s="49">
        <f>F11</f>
        <v>0</v>
      </c>
      <c r="V11" s="49">
        <f>O11</f>
        <v>0</v>
      </c>
      <c r="W11" s="44">
        <v>0</v>
      </c>
      <c r="X11" s="49">
        <f>M11</f>
        <v>0</v>
      </c>
      <c r="Y11" s="49">
        <f>N11</f>
        <v>0</v>
      </c>
      <c r="Z11" s="6"/>
      <c r="AA11" s="45" t="s">
        <v>29</v>
      </c>
      <c r="AB11" s="45">
        <f>VLOOKUP($AC$10,$S$11:$U$34,2,FALSE)</f>
        <v>145</v>
      </c>
      <c r="AC11" s="45">
        <f>VLOOKUP($AC$10,$S$11:$U$34,3,FALSE)</f>
        <v>35</v>
      </c>
      <c r="AD11" s="45"/>
      <c r="AE11" s="45"/>
      <c r="AF11" s="45"/>
      <c r="AG11" s="45" t="s">
        <v>29</v>
      </c>
      <c r="AH11" s="45">
        <f>VLOOKUP($AI$10,$W$11:$Y$34,2,FALSE)</f>
        <v>276</v>
      </c>
      <c r="AI11" s="45">
        <f>VLOOKUP($AI$10,$W$11:$Y$34,3,FALSE)</f>
        <v>16</v>
      </c>
      <c r="AJ11" s="45"/>
      <c r="AK11" s="45"/>
      <c r="AL11" s="45"/>
    </row>
    <row r="12" spans="1:38" ht="25.8" thickBot="1" x14ac:dyDescent="0.3">
      <c r="A12" s="99"/>
      <c r="C12" s="81" t="s">
        <v>5</v>
      </c>
      <c r="D12" s="82"/>
      <c r="E12" s="21">
        <f>Origine!H394</f>
        <v>1</v>
      </c>
      <c r="F12" s="21">
        <f>Origine!I394</f>
        <v>0</v>
      </c>
      <c r="G12" s="25">
        <f t="shared" ref="G12:G34" si="0">SUM(E12:F12)</f>
        <v>1</v>
      </c>
      <c r="H12" s="17"/>
      <c r="I12" s="103"/>
      <c r="J12" s="16"/>
      <c r="K12" s="81" t="s">
        <v>5</v>
      </c>
      <c r="L12" s="82"/>
      <c r="M12" s="21">
        <f>Origine!H850</f>
        <v>0</v>
      </c>
      <c r="N12" s="21">
        <f>Origine!I850</f>
        <v>0</v>
      </c>
      <c r="O12" s="25">
        <f t="shared" ref="O12:O34" si="1">SUM(M12:N12)</f>
        <v>0</v>
      </c>
      <c r="Q12" s="9"/>
      <c r="R12" s="49">
        <f t="shared" ref="R12:R34" si="2">G12</f>
        <v>1</v>
      </c>
      <c r="S12" s="44">
        <v>4.1666666666666664E-2</v>
      </c>
      <c r="T12" s="49">
        <f t="shared" ref="T12:U34" si="3">E12</f>
        <v>1</v>
      </c>
      <c r="U12" s="49">
        <f t="shared" si="3"/>
        <v>0</v>
      </c>
      <c r="V12" s="49">
        <f t="shared" ref="V12:V34" si="4">O12</f>
        <v>0</v>
      </c>
      <c r="W12" s="44">
        <v>4.1666666666666664E-2</v>
      </c>
      <c r="X12" s="49">
        <f t="shared" ref="X12:Y34" si="5">M12</f>
        <v>0</v>
      </c>
      <c r="Y12" s="49">
        <f t="shared" si="5"/>
        <v>0</v>
      </c>
      <c r="Z12" s="6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</row>
    <row r="13" spans="1:38" ht="25.8" thickBot="1" x14ac:dyDescent="0.3">
      <c r="A13" s="99"/>
      <c r="C13" s="81" t="s">
        <v>6</v>
      </c>
      <c r="D13" s="82"/>
      <c r="E13" s="21">
        <f>Origine!H395</f>
        <v>2</v>
      </c>
      <c r="F13" s="21">
        <f>Origine!I395</f>
        <v>0</v>
      </c>
      <c r="G13" s="25">
        <f t="shared" si="0"/>
        <v>2</v>
      </c>
      <c r="H13" s="17"/>
      <c r="I13" s="103"/>
      <c r="J13" s="16"/>
      <c r="K13" s="81" t="s">
        <v>6</v>
      </c>
      <c r="L13" s="82"/>
      <c r="M13" s="21">
        <f>Origine!H851</f>
        <v>0</v>
      </c>
      <c r="N13" s="21">
        <f>Origine!I851</f>
        <v>0</v>
      </c>
      <c r="O13" s="25">
        <f t="shared" si="1"/>
        <v>0</v>
      </c>
      <c r="Q13" s="9"/>
      <c r="R13" s="49">
        <f t="shared" si="2"/>
        <v>2</v>
      </c>
      <c r="S13" s="44">
        <v>8.3333333333333329E-2</v>
      </c>
      <c r="T13" s="49">
        <f t="shared" si="3"/>
        <v>2</v>
      </c>
      <c r="U13" s="49">
        <f t="shared" si="3"/>
        <v>0</v>
      </c>
      <c r="V13" s="49">
        <f t="shared" si="4"/>
        <v>0</v>
      </c>
      <c r="W13" s="44">
        <v>8.3333333333333329E-2</v>
      </c>
      <c r="X13" s="49">
        <f t="shared" si="5"/>
        <v>0</v>
      </c>
      <c r="Y13" s="49">
        <f t="shared" si="5"/>
        <v>0</v>
      </c>
      <c r="Z13" s="6"/>
      <c r="AA13" s="45" t="s">
        <v>30</v>
      </c>
      <c r="AB13" s="45">
        <f>MAX(R24:R34)</f>
        <v>0</v>
      </c>
      <c r="AC13" s="44">
        <f>VLOOKUP(AB13,R24:S34,2,FALSE)</f>
        <v>0.54166666666666696</v>
      </c>
      <c r="AD13" s="44">
        <f>AC13+S12</f>
        <v>0.58333333333333359</v>
      </c>
      <c r="AE13" s="45">
        <f>HOUR(AC13)</f>
        <v>13</v>
      </c>
      <c r="AF13" s="45">
        <f>HOUR(AD13)</f>
        <v>14</v>
      </c>
      <c r="AG13" s="45" t="s">
        <v>30</v>
      </c>
      <c r="AH13" s="45">
        <f>MAX(V24:V34)</f>
        <v>0</v>
      </c>
      <c r="AI13" s="44">
        <f>VLOOKUP(AH13,V24:W34,2,FALSE)</f>
        <v>0.54166666666666696</v>
      </c>
      <c r="AJ13" s="44">
        <f>AI13+W12</f>
        <v>0.58333333333333359</v>
      </c>
      <c r="AK13" s="45">
        <f>HOUR(AI13)</f>
        <v>13</v>
      </c>
      <c r="AL13" s="45">
        <f>HOUR(AJ13)</f>
        <v>14</v>
      </c>
    </row>
    <row r="14" spans="1:38" ht="25.8" thickBot="1" x14ac:dyDescent="0.3">
      <c r="A14" s="99"/>
      <c r="C14" s="81" t="s">
        <v>7</v>
      </c>
      <c r="D14" s="82"/>
      <c r="E14" s="21">
        <f>Origine!H396</f>
        <v>2</v>
      </c>
      <c r="F14" s="21">
        <f>Origine!I396</f>
        <v>0</v>
      </c>
      <c r="G14" s="25">
        <f t="shared" si="0"/>
        <v>2</v>
      </c>
      <c r="H14" s="17"/>
      <c r="I14" s="103"/>
      <c r="J14" s="16"/>
      <c r="K14" s="81" t="s">
        <v>7</v>
      </c>
      <c r="L14" s="82"/>
      <c r="M14" s="21">
        <f>Origine!H852</f>
        <v>0</v>
      </c>
      <c r="N14" s="21">
        <f>Origine!I852</f>
        <v>0</v>
      </c>
      <c r="O14" s="25">
        <f t="shared" si="1"/>
        <v>0</v>
      </c>
      <c r="Q14" s="9"/>
      <c r="R14" s="49">
        <f t="shared" si="2"/>
        <v>2</v>
      </c>
      <c r="S14" s="44">
        <v>0.125</v>
      </c>
      <c r="T14" s="49">
        <f t="shared" si="3"/>
        <v>2</v>
      </c>
      <c r="U14" s="49">
        <f t="shared" si="3"/>
        <v>0</v>
      </c>
      <c r="V14" s="49">
        <f t="shared" si="4"/>
        <v>0</v>
      </c>
      <c r="W14" s="44">
        <v>0.125</v>
      </c>
      <c r="X14" s="49">
        <f t="shared" si="5"/>
        <v>0</v>
      </c>
      <c r="Y14" s="49">
        <f t="shared" si="5"/>
        <v>0</v>
      </c>
      <c r="Z14" s="6"/>
      <c r="AA14" s="45" t="s">
        <v>29</v>
      </c>
      <c r="AB14" s="45">
        <f>VLOOKUP($AC$13,$S$11:$U$34,2,FALSE)</f>
        <v>0</v>
      </c>
      <c r="AC14" s="45">
        <f>VLOOKUP($AC$13,$S$11:$U$34,3,FALSE)</f>
        <v>0</v>
      </c>
      <c r="AD14" s="45"/>
      <c r="AE14" s="45"/>
      <c r="AF14" s="45"/>
      <c r="AG14" s="45" t="s">
        <v>29</v>
      </c>
      <c r="AH14" s="45">
        <f>VLOOKUP($AI$13,$W$11:$Y$34,2,FALSE)</f>
        <v>0</v>
      </c>
      <c r="AI14" s="45">
        <f>VLOOKUP($AI$13,$W$11:$Y$34,3,FALSE)</f>
        <v>0</v>
      </c>
      <c r="AJ14" s="45"/>
      <c r="AK14" s="45"/>
      <c r="AL14" s="45"/>
    </row>
    <row r="15" spans="1:38" ht="25.8" thickBot="1" x14ac:dyDescent="0.3">
      <c r="A15" s="99"/>
      <c r="C15" s="81" t="s">
        <v>8</v>
      </c>
      <c r="D15" s="82"/>
      <c r="E15" s="21">
        <f>Origine!H397</f>
        <v>1</v>
      </c>
      <c r="F15" s="21">
        <f>Origine!I397</f>
        <v>0</v>
      </c>
      <c r="G15" s="25">
        <f t="shared" si="0"/>
        <v>1</v>
      </c>
      <c r="H15" s="17"/>
      <c r="I15" s="103"/>
      <c r="J15" s="16"/>
      <c r="K15" s="81" t="s">
        <v>8</v>
      </c>
      <c r="L15" s="82"/>
      <c r="M15" s="21">
        <f>Origine!H853</f>
        <v>0</v>
      </c>
      <c r="N15" s="21">
        <f>Origine!I853</f>
        <v>0</v>
      </c>
      <c r="O15" s="25">
        <f t="shared" si="1"/>
        <v>0</v>
      </c>
      <c r="Q15" s="9"/>
      <c r="R15" s="49">
        <f t="shared" si="2"/>
        <v>1</v>
      </c>
      <c r="S15" s="44">
        <v>0.16666666666666666</v>
      </c>
      <c r="T15" s="49">
        <f t="shared" si="3"/>
        <v>1</v>
      </c>
      <c r="U15" s="49">
        <f t="shared" si="3"/>
        <v>0</v>
      </c>
      <c r="V15" s="49">
        <f t="shared" si="4"/>
        <v>0</v>
      </c>
      <c r="W15" s="44">
        <v>0.16666666666666666</v>
      </c>
      <c r="X15" s="49">
        <f t="shared" si="5"/>
        <v>0</v>
      </c>
      <c r="Y15" s="49">
        <f t="shared" si="5"/>
        <v>0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</row>
    <row r="16" spans="1:38" ht="25.8" thickBot="1" x14ac:dyDescent="0.3">
      <c r="A16" s="99"/>
      <c r="C16" s="81" t="s">
        <v>9</v>
      </c>
      <c r="D16" s="82"/>
      <c r="E16" s="21">
        <f>Origine!H398</f>
        <v>20</v>
      </c>
      <c r="F16" s="21">
        <f>Origine!I398</f>
        <v>2</v>
      </c>
      <c r="G16" s="25">
        <f t="shared" si="0"/>
        <v>22</v>
      </c>
      <c r="H16" s="17"/>
      <c r="I16" s="103"/>
      <c r="J16" s="16"/>
      <c r="K16" s="81" t="s">
        <v>9</v>
      </c>
      <c r="L16" s="82"/>
      <c r="M16" s="21">
        <f>Origine!H854</f>
        <v>0</v>
      </c>
      <c r="N16" s="21">
        <f>Origine!I854</f>
        <v>1</v>
      </c>
      <c r="O16" s="25">
        <f t="shared" si="1"/>
        <v>1</v>
      </c>
      <c r="Q16" s="9"/>
      <c r="R16" s="49">
        <f t="shared" si="2"/>
        <v>22</v>
      </c>
      <c r="S16" s="44">
        <v>0.20833333333333301</v>
      </c>
      <c r="T16" s="49">
        <f t="shared" si="3"/>
        <v>20</v>
      </c>
      <c r="U16" s="49">
        <f t="shared" si="3"/>
        <v>2</v>
      </c>
      <c r="V16" s="49">
        <f t="shared" si="4"/>
        <v>1</v>
      </c>
      <c r="W16" s="44">
        <v>0.20833333333333301</v>
      </c>
      <c r="X16" s="49">
        <f t="shared" si="5"/>
        <v>0</v>
      </c>
      <c r="Y16" s="49">
        <f t="shared" si="5"/>
        <v>1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</row>
    <row r="17" spans="1:38" ht="25.8" thickBot="1" x14ac:dyDescent="0.3">
      <c r="A17" s="99"/>
      <c r="C17" s="81" t="s">
        <v>10</v>
      </c>
      <c r="D17" s="82"/>
      <c r="E17" s="21">
        <f>Origine!H399</f>
        <v>43</v>
      </c>
      <c r="F17" s="21">
        <f>Origine!I399</f>
        <v>1</v>
      </c>
      <c r="G17" s="25">
        <f t="shared" si="0"/>
        <v>44</v>
      </c>
      <c r="H17" s="17"/>
      <c r="I17" s="103"/>
      <c r="J17" s="16"/>
      <c r="K17" s="81" t="s">
        <v>10</v>
      </c>
      <c r="L17" s="82"/>
      <c r="M17" s="21">
        <f>Origine!H855</f>
        <v>30</v>
      </c>
      <c r="N17" s="21">
        <f>Origine!I855</f>
        <v>3</v>
      </c>
      <c r="O17" s="25">
        <f t="shared" si="1"/>
        <v>33</v>
      </c>
      <c r="Q17" s="9"/>
      <c r="R17" s="49">
        <f t="shared" si="2"/>
        <v>44</v>
      </c>
      <c r="S17" s="44">
        <v>0.25</v>
      </c>
      <c r="T17" s="49">
        <f t="shared" si="3"/>
        <v>43</v>
      </c>
      <c r="U17" s="49">
        <f t="shared" si="3"/>
        <v>1</v>
      </c>
      <c r="V17" s="49">
        <f t="shared" si="4"/>
        <v>33</v>
      </c>
      <c r="W17" s="44">
        <v>0.25</v>
      </c>
      <c r="X17" s="49">
        <f t="shared" si="5"/>
        <v>30</v>
      </c>
      <c r="Y17" s="49">
        <f t="shared" si="5"/>
        <v>3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</row>
    <row r="18" spans="1:38" ht="25.8" thickBot="1" x14ac:dyDescent="0.3">
      <c r="A18" s="12"/>
      <c r="C18" s="81" t="s">
        <v>11</v>
      </c>
      <c r="D18" s="82"/>
      <c r="E18" s="21">
        <f>Origine!H400</f>
        <v>122</v>
      </c>
      <c r="F18" s="21">
        <f>Origine!I400</f>
        <v>9</v>
      </c>
      <c r="G18" s="25">
        <f t="shared" si="0"/>
        <v>131</v>
      </c>
      <c r="H18" s="17"/>
      <c r="I18" s="26"/>
      <c r="J18" s="16"/>
      <c r="K18" s="81" t="s">
        <v>11</v>
      </c>
      <c r="L18" s="82"/>
      <c r="M18" s="21">
        <f>Origine!H856</f>
        <v>276</v>
      </c>
      <c r="N18" s="21">
        <f>Origine!I856</f>
        <v>16</v>
      </c>
      <c r="O18" s="25">
        <f t="shared" si="1"/>
        <v>292</v>
      </c>
      <c r="Q18" s="9"/>
      <c r="R18" s="49">
        <f t="shared" si="2"/>
        <v>131</v>
      </c>
      <c r="S18" s="44">
        <v>0.29166666666666702</v>
      </c>
      <c r="T18" s="49">
        <f t="shared" si="3"/>
        <v>122</v>
      </c>
      <c r="U18" s="49">
        <f t="shared" si="3"/>
        <v>9</v>
      </c>
      <c r="V18" s="49">
        <f t="shared" si="4"/>
        <v>292</v>
      </c>
      <c r="W18" s="44">
        <v>0.29166666666666702</v>
      </c>
      <c r="X18" s="49">
        <f t="shared" si="5"/>
        <v>276</v>
      </c>
      <c r="Y18" s="49">
        <f t="shared" si="5"/>
        <v>16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</row>
    <row r="19" spans="1:38" ht="25.8" thickBot="1" x14ac:dyDescent="0.3">
      <c r="A19" s="12"/>
      <c r="C19" s="81" t="s">
        <v>12</v>
      </c>
      <c r="D19" s="82"/>
      <c r="E19" s="21">
        <f>Origine!H401</f>
        <v>160</v>
      </c>
      <c r="F19" s="21">
        <f>Origine!I401</f>
        <v>11</v>
      </c>
      <c r="G19" s="25">
        <f t="shared" si="0"/>
        <v>171</v>
      </c>
      <c r="H19" s="17"/>
      <c r="I19" s="26"/>
      <c r="J19" s="16"/>
      <c r="K19" s="81" t="s">
        <v>12</v>
      </c>
      <c r="L19" s="82"/>
      <c r="M19" s="21">
        <f>Origine!H857</f>
        <v>160</v>
      </c>
      <c r="N19" s="21">
        <f>Origine!I857</f>
        <v>19</v>
      </c>
      <c r="O19" s="25">
        <f t="shared" si="1"/>
        <v>179</v>
      </c>
      <c r="Q19" s="9"/>
      <c r="R19" s="49">
        <f t="shared" si="2"/>
        <v>171</v>
      </c>
      <c r="S19" s="44">
        <v>0.33333333333333298</v>
      </c>
      <c r="T19" s="49">
        <f t="shared" si="3"/>
        <v>160</v>
      </c>
      <c r="U19" s="49">
        <f t="shared" si="3"/>
        <v>11</v>
      </c>
      <c r="V19" s="49">
        <f t="shared" si="4"/>
        <v>179</v>
      </c>
      <c r="W19" s="44">
        <v>0.33333333333333298</v>
      </c>
      <c r="X19" s="49">
        <f t="shared" si="5"/>
        <v>160</v>
      </c>
      <c r="Y19" s="49">
        <f t="shared" si="5"/>
        <v>19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</row>
    <row r="20" spans="1:38" ht="25.8" thickBot="1" x14ac:dyDescent="0.3">
      <c r="A20" s="12"/>
      <c r="C20" s="81" t="s">
        <v>13</v>
      </c>
      <c r="D20" s="82"/>
      <c r="E20" s="21">
        <f>Origine!H402</f>
        <v>145</v>
      </c>
      <c r="F20" s="21">
        <f>Origine!I402</f>
        <v>35</v>
      </c>
      <c r="G20" s="25">
        <f t="shared" si="0"/>
        <v>180</v>
      </c>
      <c r="H20" s="17"/>
      <c r="I20" s="26"/>
      <c r="J20" s="16"/>
      <c r="K20" s="81" t="s">
        <v>13</v>
      </c>
      <c r="L20" s="82"/>
      <c r="M20" s="21">
        <f>Origine!H858</f>
        <v>131</v>
      </c>
      <c r="N20" s="21">
        <f>Origine!I858</f>
        <v>9</v>
      </c>
      <c r="O20" s="25">
        <f t="shared" si="1"/>
        <v>140</v>
      </c>
      <c r="Q20" s="9"/>
      <c r="R20" s="49">
        <f t="shared" si="2"/>
        <v>180</v>
      </c>
      <c r="S20" s="44">
        <v>0.375</v>
      </c>
      <c r="T20" s="49">
        <f t="shared" si="3"/>
        <v>145</v>
      </c>
      <c r="U20" s="49">
        <f t="shared" si="3"/>
        <v>35</v>
      </c>
      <c r="V20" s="49">
        <f t="shared" si="4"/>
        <v>140</v>
      </c>
      <c r="W20" s="44">
        <v>0.375</v>
      </c>
      <c r="X20" s="49">
        <f t="shared" si="5"/>
        <v>131</v>
      </c>
      <c r="Y20" s="49">
        <f t="shared" si="5"/>
        <v>9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</row>
    <row r="21" spans="1:38" ht="25.8" thickBot="1" x14ac:dyDescent="0.3">
      <c r="A21" s="12"/>
      <c r="C21" s="81" t="s">
        <v>14</v>
      </c>
      <c r="D21" s="82"/>
      <c r="E21" s="21">
        <f>Origine!H403</f>
        <v>63</v>
      </c>
      <c r="F21" s="21">
        <f>Origine!I403</f>
        <v>11</v>
      </c>
      <c r="G21" s="25">
        <f t="shared" si="0"/>
        <v>74</v>
      </c>
      <c r="H21" s="17"/>
      <c r="I21" s="26"/>
      <c r="J21" s="16"/>
      <c r="K21" s="81" t="s">
        <v>14</v>
      </c>
      <c r="L21" s="82"/>
      <c r="M21" s="21">
        <f>Origine!H859</f>
        <v>88</v>
      </c>
      <c r="N21" s="21">
        <f>Origine!I859</f>
        <v>4</v>
      </c>
      <c r="O21" s="25">
        <f t="shared" si="1"/>
        <v>92</v>
      </c>
      <c r="Q21" s="9"/>
      <c r="R21" s="49">
        <f t="shared" si="2"/>
        <v>74</v>
      </c>
      <c r="S21" s="44">
        <v>0.41666666666666702</v>
      </c>
      <c r="T21" s="49">
        <f t="shared" si="3"/>
        <v>63</v>
      </c>
      <c r="U21" s="49">
        <f t="shared" si="3"/>
        <v>11</v>
      </c>
      <c r="V21" s="49">
        <f t="shared" si="4"/>
        <v>92</v>
      </c>
      <c r="W21" s="44">
        <v>0.41666666666666702</v>
      </c>
      <c r="X21" s="49">
        <f t="shared" si="5"/>
        <v>88</v>
      </c>
      <c r="Y21" s="49">
        <f t="shared" si="5"/>
        <v>4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</row>
    <row r="22" spans="1:38" ht="25.8" thickBot="1" x14ac:dyDescent="0.3">
      <c r="A22" s="12"/>
      <c r="C22" s="81" t="s">
        <v>15</v>
      </c>
      <c r="D22" s="82"/>
      <c r="E22" s="21">
        <f>Origine!H404</f>
        <v>0</v>
      </c>
      <c r="F22" s="21">
        <f>Origine!I404</f>
        <v>0</v>
      </c>
      <c r="G22" s="25">
        <f t="shared" si="0"/>
        <v>0</v>
      </c>
      <c r="H22" s="17"/>
      <c r="I22" s="26"/>
      <c r="J22" s="16"/>
      <c r="K22" s="81" t="s">
        <v>15</v>
      </c>
      <c r="L22" s="82"/>
      <c r="M22" s="21">
        <f>Origine!H860</f>
        <v>0</v>
      </c>
      <c r="N22" s="21">
        <f>Origine!I860</f>
        <v>0</v>
      </c>
      <c r="O22" s="25">
        <f t="shared" si="1"/>
        <v>0</v>
      </c>
      <c r="Q22" s="9"/>
      <c r="R22" s="49">
        <f t="shared" si="2"/>
        <v>0</v>
      </c>
      <c r="S22" s="44">
        <v>0.45833333333333298</v>
      </c>
      <c r="T22" s="49">
        <f t="shared" si="3"/>
        <v>0</v>
      </c>
      <c r="U22" s="49">
        <f t="shared" si="3"/>
        <v>0</v>
      </c>
      <c r="V22" s="49">
        <f t="shared" si="4"/>
        <v>0</v>
      </c>
      <c r="W22" s="44">
        <v>0.45833333333333298</v>
      </c>
      <c r="X22" s="49">
        <f t="shared" si="5"/>
        <v>0</v>
      </c>
      <c r="Y22" s="49">
        <f t="shared" si="5"/>
        <v>0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</row>
    <row r="23" spans="1:38" ht="61.8" thickBot="1" x14ac:dyDescent="0.3">
      <c r="A23" s="12"/>
      <c r="C23" s="81" t="s">
        <v>16</v>
      </c>
      <c r="D23" s="82"/>
      <c r="E23" s="21">
        <f>Origine!H405</f>
        <v>0</v>
      </c>
      <c r="F23" s="21">
        <f>Origine!I405</f>
        <v>0</v>
      </c>
      <c r="G23" s="25">
        <f t="shared" si="0"/>
        <v>0</v>
      </c>
      <c r="H23" s="17"/>
      <c r="I23" s="26"/>
      <c r="J23" s="16"/>
      <c r="K23" s="81" t="s">
        <v>16</v>
      </c>
      <c r="L23" s="82"/>
      <c r="M23" s="21">
        <f>Origine!H861</f>
        <v>0</v>
      </c>
      <c r="N23" s="21">
        <f>Origine!I861</f>
        <v>0</v>
      </c>
      <c r="O23" s="25">
        <f t="shared" si="1"/>
        <v>0</v>
      </c>
      <c r="Q23" s="9"/>
      <c r="R23" s="49">
        <f t="shared" si="2"/>
        <v>0</v>
      </c>
      <c r="S23" s="44">
        <v>0.5</v>
      </c>
      <c r="T23" s="49">
        <f t="shared" si="3"/>
        <v>0</v>
      </c>
      <c r="U23" s="49">
        <f t="shared" si="3"/>
        <v>0</v>
      </c>
      <c r="V23" s="49">
        <f t="shared" si="4"/>
        <v>0</v>
      </c>
      <c r="W23" s="44">
        <v>0.5</v>
      </c>
      <c r="X23" s="49">
        <f t="shared" si="5"/>
        <v>0</v>
      </c>
      <c r="Y23" s="49">
        <f t="shared" si="5"/>
        <v>0</v>
      </c>
      <c r="Z23" s="6"/>
      <c r="AA23" s="6"/>
      <c r="AB23" s="6"/>
      <c r="AC23" s="156"/>
      <c r="AD23" s="157" t="s">
        <v>63</v>
      </c>
      <c r="AE23" s="6"/>
      <c r="AF23" s="6"/>
      <c r="AG23" s="6"/>
      <c r="AH23" s="6"/>
      <c r="AI23" s="6"/>
      <c r="AJ23" s="6"/>
      <c r="AK23" s="6"/>
      <c r="AL23" s="6"/>
    </row>
    <row r="24" spans="1:38" ht="25.8" thickBot="1" x14ac:dyDescent="0.3">
      <c r="A24" s="12"/>
      <c r="C24" s="81" t="s">
        <v>17</v>
      </c>
      <c r="D24" s="82"/>
      <c r="E24" s="21">
        <f>Origine!H406</f>
        <v>0</v>
      </c>
      <c r="F24" s="21">
        <f>Origine!I406</f>
        <v>0</v>
      </c>
      <c r="G24" s="25">
        <f t="shared" si="0"/>
        <v>0</v>
      </c>
      <c r="H24" s="17"/>
      <c r="I24" s="26"/>
      <c r="J24" s="16"/>
      <c r="K24" s="81" t="s">
        <v>17</v>
      </c>
      <c r="L24" s="82"/>
      <c r="M24" s="21">
        <f>Origine!H862</f>
        <v>0</v>
      </c>
      <c r="N24" s="21">
        <f>Origine!I862</f>
        <v>0</v>
      </c>
      <c r="O24" s="25">
        <f t="shared" si="1"/>
        <v>0</v>
      </c>
      <c r="Q24" s="9"/>
      <c r="R24" s="49">
        <f t="shared" si="2"/>
        <v>0</v>
      </c>
      <c r="S24" s="44">
        <v>0.54166666666666696</v>
      </c>
      <c r="T24" s="49">
        <f t="shared" si="3"/>
        <v>0</v>
      </c>
      <c r="U24" s="49">
        <f t="shared" si="3"/>
        <v>0</v>
      </c>
      <c r="V24" s="49">
        <f t="shared" si="4"/>
        <v>0</v>
      </c>
      <c r="W24" s="44">
        <v>0.54166666666666696</v>
      </c>
      <c r="X24" s="49">
        <f t="shared" si="5"/>
        <v>0</v>
      </c>
      <c r="Y24" s="49">
        <f t="shared" si="5"/>
        <v>0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</row>
    <row r="25" spans="1:38" ht="25.8" thickBot="1" x14ac:dyDescent="0.3">
      <c r="A25" s="12"/>
      <c r="C25" s="81" t="s">
        <v>18</v>
      </c>
      <c r="D25" s="82"/>
      <c r="E25" s="21">
        <f>Origine!H407</f>
        <v>0</v>
      </c>
      <c r="F25" s="21">
        <f>Origine!I407</f>
        <v>0</v>
      </c>
      <c r="G25" s="25">
        <f t="shared" si="0"/>
        <v>0</v>
      </c>
      <c r="H25" s="17"/>
      <c r="I25" s="26"/>
      <c r="J25" s="16"/>
      <c r="K25" s="81" t="s">
        <v>18</v>
      </c>
      <c r="L25" s="82"/>
      <c r="M25" s="21">
        <f>Origine!H863</f>
        <v>0</v>
      </c>
      <c r="N25" s="21">
        <f>Origine!I863</f>
        <v>0</v>
      </c>
      <c r="O25" s="25">
        <f t="shared" si="1"/>
        <v>0</v>
      </c>
      <c r="Q25" s="9"/>
      <c r="R25" s="49">
        <f t="shared" si="2"/>
        <v>0</v>
      </c>
      <c r="S25" s="44">
        <v>0.58333333333333304</v>
      </c>
      <c r="T25" s="49">
        <f t="shared" si="3"/>
        <v>0</v>
      </c>
      <c r="U25" s="49">
        <f t="shared" si="3"/>
        <v>0</v>
      </c>
      <c r="V25" s="49">
        <f t="shared" si="4"/>
        <v>0</v>
      </c>
      <c r="W25" s="44">
        <v>0.58333333333333304</v>
      </c>
      <c r="X25" s="49">
        <f t="shared" si="5"/>
        <v>0</v>
      </c>
      <c r="Y25" s="49">
        <f t="shared" si="5"/>
        <v>0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</row>
    <row r="26" spans="1:38" ht="25.8" thickBot="1" x14ac:dyDescent="0.3">
      <c r="A26" s="12"/>
      <c r="C26" s="81" t="s">
        <v>19</v>
      </c>
      <c r="D26" s="82"/>
      <c r="E26" s="21">
        <f>Origine!H408</f>
        <v>0</v>
      </c>
      <c r="F26" s="21">
        <f>Origine!I408</f>
        <v>0</v>
      </c>
      <c r="G26" s="25">
        <f t="shared" si="0"/>
        <v>0</v>
      </c>
      <c r="H26" s="17"/>
      <c r="I26" s="26"/>
      <c r="J26" s="16"/>
      <c r="K26" s="81" t="s">
        <v>19</v>
      </c>
      <c r="L26" s="82"/>
      <c r="M26" s="21">
        <f>Origine!H864</f>
        <v>0</v>
      </c>
      <c r="N26" s="21">
        <f>Origine!I864</f>
        <v>0</v>
      </c>
      <c r="O26" s="25">
        <f t="shared" si="1"/>
        <v>0</v>
      </c>
      <c r="Q26" s="9"/>
      <c r="R26" s="49">
        <f t="shared" si="2"/>
        <v>0</v>
      </c>
      <c r="S26" s="44">
        <v>0.625</v>
      </c>
      <c r="T26" s="49">
        <f t="shared" si="3"/>
        <v>0</v>
      </c>
      <c r="U26" s="49">
        <f t="shared" si="3"/>
        <v>0</v>
      </c>
      <c r="V26" s="49">
        <f t="shared" si="4"/>
        <v>0</v>
      </c>
      <c r="W26" s="44">
        <v>0.625</v>
      </c>
      <c r="X26" s="49">
        <f t="shared" si="5"/>
        <v>0</v>
      </c>
      <c r="Y26" s="49">
        <f t="shared" si="5"/>
        <v>0</v>
      </c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</row>
    <row r="27" spans="1:38" ht="25.8" thickBot="1" x14ac:dyDescent="0.3">
      <c r="A27" s="12"/>
      <c r="C27" s="81" t="s">
        <v>20</v>
      </c>
      <c r="D27" s="82"/>
      <c r="E27" s="21">
        <f>Origine!H409</f>
        <v>0</v>
      </c>
      <c r="F27" s="21">
        <f>Origine!I409</f>
        <v>0</v>
      </c>
      <c r="G27" s="25">
        <f t="shared" si="0"/>
        <v>0</v>
      </c>
      <c r="H27" s="17"/>
      <c r="I27" s="26"/>
      <c r="J27" s="16"/>
      <c r="K27" s="81" t="s">
        <v>20</v>
      </c>
      <c r="L27" s="82"/>
      <c r="M27" s="21">
        <f>Origine!H865</f>
        <v>0</v>
      </c>
      <c r="N27" s="21">
        <f>Origine!I865</f>
        <v>0</v>
      </c>
      <c r="O27" s="25">
        <f t="shared" si="1"/>
        <v>0</v>
      </c>
      <c r="Q27" s="9"/>
      <c r="R27" s="49">
        <f t="shared" si="2"/>
        <v>0</v>
      </c>
      <c r="S27" s="44">
        <v>0.66666666666666696</v>
      </c>
      <c r="T27" s="49">
        <f t="shared" si="3"/>
        <v>0</v>
      </c>
      <c r="U27" s="49">
        <f t="shared" si="3"/>
        <v>0</v>
      </c>
      <c r="V27" s="49">
        <f t="shared" si="4"/>
        <v>0</v>
      </c>
      <c r="W27" s="44">
        <v>0.66666666666666696</v>
      </c>
      <c r="X27" s="49">
        <f t="shared" si="5"/>
        <v>0</v>
      </c>
      <c r="Y27" s="49">
        <f t="shared" si="5"/>
        <v>0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</row>
    <row r="28" spans="1:38" ht="25.8" thickBot="1" x14ac:dyDescent="0.3">
      <c r="A28" s="12"/>
      <c r="C28" s="81" t="s">
        <v>21</v>
      </c>
      <c r="D28" s="82"/>
      <c r="E28" s="21">
        <f>Origine!H410</f>
        <v>0</v>
      </c>
      <c r="F28" s="21">
        <f>Origine!I410</f>
        <v>0</v>
      </c>
      <c r="G28" s="25">
        <f t="shared" si="0"/>
        <v>0</v>
      </c>
      <c r="H28" s="17"/>
      <c r="I28" s="26"/>
      <c r="J28" s="16"/>
      <c r="K28" s="81" t="s">
        <v>21</v>
      </c>
      <c r="L28" s="82"/>
      <c r="M28" s="21">
        <f>Origine!H866</f>
        <v>0</v>
      </c>
      <c r="N28" s="21">
        <f>Origine!I866</f>
        <v>0</v>
      </c>
      <c r="O28" s="25">
        <f t="shared" si="1"/>
        <v>0</v>
      </c>
      <c r="Q28" s="9"/>
      <c r="R28" s="49">
        <f t="shared" si="2"/>
        <v>0</v>
      </c>
      <c r="S28" s="44">
        <v>0.70833333333333304</v>
      </c>
      <c r="T28" s="49">
        <f t="shared" si="3"/>
        <v>0</v>
      </c>
      <c r="U28" s="49">
        <f t="shared" si="3"/>
        <v>0</v>
      </c>
      <c r="V28" s="49">
        <f t="shared" si="4"/>
        <v>0</v>
      </c>
      <c r="W28" s="44">
        <v>0.70833333333333304</v>
      </c>
      <c r="X28" s="49">
        <f t="shared" si="5"/>
        <v>0</v>
      </c>
      <c r="Y28" s="49">
        <f t="shared" si="5"/>
        <v>0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</row>
    <row r="29" spans="1:38" ht="25.8" thickBot="1" x14ac:dyDescent="0.3">
      <c r="A29" s="12"/>
      <c r="C29" s="81" t="s">
        <v>22</v>
      </c>
      <c r="D29" s="82"/>
      <c r="E29" s="21">
        <f>Origine!H411</f>
        <v>0</v>
      </c>
      <c r="F29" s="21">
        <f>Origine!I411</f>
        <v>0</v>
      </c>
      <c r="G29" s="25">
        <f t="shared" si="0"/>
        <v>0</v>
      </c>
      <c r="H29" s="17"/>
      <c r="I29" s="26"/>
      <c r="J29" s="16"/>
      <c r="K29" s="81" t="s">
        <v>22</v>
      </c>
      <c r="L29" s="82"/>
      <c r="M29" s="21">
        <f>Origine!H867</f>
        <v>0</v>
      </c>
      <c r="N29" s="21">
        <f>Origine!I867</f>
        <v>0</v>
      </c>
      <c r="O29" s="25">
        <f t="shared" si="1"/>
        <v>0</v>
      </c>
      <c r="Q29" s="9"/>
      <c r="R29" s="49">
        <f t="shared" si="2"/>
        <v>0</v>
      </c>
      <c r="S29" s="44">
        <v>0.75</v>
      </c>
      <c r="T29" s="49">
        <f t="shared" si="3"/>
        <v>0</v>
      </c>
      <c r="U29" s="49">
        <f t="shared" si="3"/>
        <v>0</v>
      </c>
      <c r="V29" s="49">
        <f t="shared" si="4"/>
        <v>0</v>
      </c>
      <c r="W29" s="44">
        <v>0.75</v>
      </c>
      <c r="X29" s="49">
        <f t="shared" si="5"/>
        <v>0</v>
      </c>
      <c r="Y29" s="49">
        <f t="shared" si="5"/>
        <v>0</v>
      </c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</row>
    <row r="30" spans="1:38" ht="25.8" thickBot="1" x14ac:dyDescent="0.3">
      <c r="A30" s="99"/>
      <c r="C30" s="81" t="s">
        <v>23</v>
      </c>
      <c r="D30" s="82"/>
      <c r="E30" s="21">
        <f>Origine!H412</f>
        <v>0</v>
      </c>
      <c r="F30" s="21">
        <f>Origine!I412</f>
        <v>0</v>
      </c>
      <c r="G30" s="25">
        <f t="shared" si="0"/>
        <v>0</v>
      </c>
      <c r="H30" s="17"/>
      <c r="I30" s="103"/>
      <c r="J30" s="16"/>
      <c r="K30" s="81" t="s">
        <v>23</v>
      </c>
      <c r="L30" s="82"/>
      <c r="M30" s="21">
        <f>Origine!H868</f>
        <v>0</v>
      </c>
      <c r="N30" s="21">
        <f>Origine!I868</f>
        <v>0</v>
      </c>
      <c r="O30" s="25">
        <f t="shared" si="1"/>
        <v>0</v>
      </c>
      <c r="Q30" s="9"/>
      <c r="R30" s="49">
        <f t="shared" si="2"/>
        <v>0</v>
      </c>
      <c r="S30" s="44">
        <v>0.79166666666666696</v>
      </c>
      <c r="T30" s="49">
        <f t="shared" si="3"/>
        <v>0</v>
      </c>
      <c r="U30" s="49">
        <f t="shared" si="3"/>
        <v>0</v>
      </c>
      <c r="V30" s="49">
        <f t="shared" si="4"/>
        <v>0</v>
      </c>
      <c r="W30" s="44">
        <v>0.79166666666666696</v>
      </c>
      <c r="X30" s="49">
        <f t="shared" si="5"/>
        <v>0</v>
      </c>
      <c r="Y30" s="49">
        <f t="shared" si="5"/>
        <v>0</v>
      </c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</row>
    <row r="31" spans="1:38" ht="25.8" thickBot="1" x14ac:dyDescent="0.3">
      <c r="A31" s="99"/>
      <c r="C31" s="81" t="s">
        <v>24</v>
      </c>
      <c r="D31" s="82"/>
      <c r="E31" s="21">
        <f>Origine!H413</f>
        <v>0</v>
      </c>
      <c r="F31" s="21">
        <f>Origine!I413</f>
        <v>0</v>
      </c>
      <c r="G31" s="25">
        <f t="shared" si="0"/>
        <v>0</v>
      </c>
      <c r="H31" s="17"/>
      <c r="I31" s="103"/>
      <c r="J31" s="16"/>
      <c r="K31" s="81" t="s">
        <v>24</v>
      </c>
      <c r="L31" s="82"/>
      <c r="M31" s="21">
        <f>Origine!H869</f>
        <v>0</v>
      </c>
      <c r="N31" s="21">
        <f>Origine!I869</f>
        <v>0</v>
      </c>
      <c r="O31" s="25">
        <f t="shared" si="1"/>
        <v>0</v>
      </c>
      <c r="Q31" s="9"/>
      <c r="R31" s="49">
        <f t="shared" si="2"/>
        <v>0</v>
      </c>
      <c r="S31" s="44">
        <v>0.83333333333333304</v>
      </c>
      <c r="T31" s="49">
        <f t="shared" si="3"/>
        <v>0</v>
      </c>
      <c r="U31" s="49">
        <f t="shared" si="3"/>
        <v>0</v>
      </c>
      <c r="V31" s="49">
        <f t="shared" si="4"/>
        <v>0</v>
      </c>
      <c r="W31" s="44">
        <v>0.83333333333333304</v>
      </c>
      <c r="X31" s="49">
        <f t="shared" si="5"/>
        <v>0</v>
      </c>
      <c r="Y31" s="49">
        <f t="shared" si="5"/>
        <v>0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</row>
    <row r="32" spans="1:38" ht="25.8" thickBot="1" x14ac:dyDescent="0.3">
      <c r="A32" s="99"/>
      <c r="C32" s="81" t="s">
        <v>25</v>
      </c>
      <c r="D32" s="82"/>
      <c r="E32" s="21">
        <f>Origine!H414</f>
        <v>0</v>
      </c>
      <c r="F32" s="21">
        <f>Origine!I414</f>
        <v>0</v>
      </c>
      <c r="G32" s="25">
        <f t="shared" si="0"/>
        <v>0</v>
      </c>
      <c r="H32" s="17"/>
      <c r="I32" s="103"/>
      <c r="J32" s="16"/>
      <c r="K32" s="81" t="s">
        <v>25</v>
      </c>
      <c r="L32" s="82"/>
      <c r="M32" s="21">
        <f>Origine!H870</f>
        <v>0</v>
      </c>
      <c r="N32" s="21">
        <f>Origine!I870</f>
        <v>0</v>
      </c>
      <c r="O32" s="25">
        <f t="shared" si="1"/>
        <v>0</v>
      </c>
      <c r="Q32" s="9"/>
      <c r="R32" s="49">
        <f t="shared" si="2"/>
        <v>0</v>
      </c>
      <c r="S32" s="44">
        <v>0.875</v>
      </c>
      <c r="T32" s="49">
        <f t="shared" si="3"/>
        <v>0</v>
      </c>
      <c r="U32" s="49">
        <f t="shared" si="3"/>
        <v>0</v>
      </c>
      <c r="V32" s="49">
        <f t="shared" si="4"/>
        <v>0</v>
      </c>
      <c r="W32" s="44">
        <v>0.875</v>
      </c>
      <c r="X32" s="49">
        <f t="shared" si="5"/>
        <v>0</v>
      </c>
      <c r="Y32" s="49">
        <f t="shared" si="5"/>
        <v>0</v>
      </c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</row>
    <row r="33" spans="1:38" ht="25.8" thickBot="1" x14ac:dyDescent="0.3">
      <c r="A33" s="99"/>
      <c r="C33" s="81" t="s">
        <v>26</v>
      </c>
      <c r="D33" s="82"/>
      <c r="E33" s="21">
        <f>Origine!H415</f>
        <v>0</v>
      </c>
      <c r="F33" s="21">
        <f>Origine!I415</f>
        <v>0</v>
      </c>
      <c r="G33" s="25">
        <f t="shared" si="0"/>
        <v>0</v>
      </c>
      <c r="H33" s="17"/>
      <c r="I33" s="103"/>
      <c r="J33" s="16"/>
      <c r="K33" s="81" t="s">
        <v>26</v>
      </c>
      <c r="L33" s="82"/>
      <c r="M33" s="21">
        <f>Origine!H871</f>
        <v>0</v>
      </c>
      <c r="N33" s="21">
        <f>Origine!I871</f>
        <v>0</v>
      </c>
      <c r="O33" s="25">
        <f t="shared" si="1"/>
        <v>0</v>
      </c>
      <c r="Q33" s="9"/>
      <c r="R33" s="49">
        <f t="shared" si="2"/>
        <v>0</v>
      </c>
      <c r="S33" s="44">
        <v>0.91666666666666696</v>
      </c>
      <c r="T33" s="49">
        <f t="shared" si="3"/>
        <v>0</v>
      </c>
      <c r="U33" s="49">
        <f t="shared" si="3"/>
        <v>0</v>
      </c>
      <c r="V33" s="49">
        <f t="shared" si="4"/>
        <v>0</v>
      </c>
      <c r="W33" s="44">
        <v>0.91666666666666696</v>
      </c>
      <c r="X33" s="49">
        <f t="shared" si="5"/>
        <v>0</v>
      </c>
      <c r="Y33" s="49">
        <f t="shared" si="5"/>
        <v>0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25.8" thickBot="1" x14ac:dyDescent="0.3">
      <c r="A34" s="99"/>
      <c r="C34" s="81" t="s">
        <v>27</v>
      </c>
      <c r="D34" s="82"/>
      <c r="E34" s="21">
        <f>Origine!H416</f>
        <v>0</v>
      </c>
      <c r="F34" s="21">
        <f>Origine!I416</f>
        <v>0</v>
      </c>
      <c r="G34" s="25">
        <f t="shared" si="0"/>
        <v>0</v>
      </c>
      <c r="H34" s="17"/>
      <c r="I34" s="103"/>
      <c r="J34" s="16"/>
      <c r="K34" s="81" t="s">
        <v>27</v>
      </c>
      <c r="L34" s="82"/>
      <c r="M34" s="21">
        <f>Origine!H872</f>
        <v>0</v>
      </c>
      <c r="N34" s="21">
        <f>Origine!I872</f>
        <v>0</v>
      </c>
      <c r="O34" s="25">
        <f t="shared" si="1"/>
        <v>0</v>
      </c>
      <c r="Q34" s="9"/>
      <c r="R34" s="49">
        <f t="shared" si="2"/>
        <v>0</v>
      </c>
      <c r="S34" s="44">
        <v>0.95833333333333304</v>
      </c>
      <c r="T34" s="49">
        <f t="shared" si="3"/>
        <v>0</v>
      </c>
      <c r="U34" s="49">
        <f t="shared" si="3"/>
        <v>0</v>
      </c>
      <c r="V34" s="49">
        <f t="shared" si="4"/>
        <v>0</v>
      </c>
      <c r="W34" s="44">
        <v>0.95833333333333304</v>
      </c>
      <c r="X34" s="49">
        <f t="shared" si="5"/>
        <v>0</v>
      </c>
      <c r="Y34" s="49">
        <f t="shared" si="5"/>
        <v>0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50.4" x14ac:dyDescent="0.25">
      <c r="A35" s="104"/>
      <c r="C35" s="73" t="s">
        <v>44</v>
      </c>
      <c r="D35" s="74"/>
      <c r="E35" s="105">
        <f>SUM(E11:E34)</f>
        <v>559</v>
      </c>
      <c r="F35" s="105">
        <f t="shared" ref="F35:G35" si="6">SUM(F11:F34)</f>
        <v>69</v>
      </c>
      <c r="G35" s="111">
        <f t="shared" si="6"/>
        <v>628</v>
      </c>
      <c r="H35" s="16"/>
      <c r="I35" s="110"/>
      <c r="J35" s="17"/>
      <c r="K35" s="73" t="s">
        <v>44</v>
      </c>
      <c r="L35" s="74"/>
      <c r="M35" s="105">
        <f t="shared" ref="M35:O35" si="7">SUM(M11:M34)</f>
        <v>685</v>
      </c>
      <c r="N35" s="105">
        <f t="shared" si="7"/>
        <v>52</v>
      </c>
      <c r="O35" s="111">
        <f t="shared" si="7"/>
        <v>737</v>
      </c>
      <c r="Q35" s="8"/>
    </row>
    <row r="36" spans="1:38" ht="25.8" thickBot="1" x14ac:dyDescent="0.3">
      <c r="A36" s="104"/>
      <c r="C36" s="75"/>
      <c r="D36" s="76"/>
      <c r="E36" s="106"/>
      <c r="F36" s="106"/>
      <c r="G36" s="112"/>
      <c r="H36" s="16"/>
      <c r="I36" s="110"/>
      <c r="J36" s="17"/>
      <c r="K36" s="75"/>
      <c r="L36" s="76"/>
      <c r="M36" s="106"/>
      <c r="N36" s="106"/>
      <c r="O36" s="112"/>
      <c r="Q36" s="8"/>
    </row>
    <row r="37" spans="1:38" ht="25.8" thickBot="1" x14ac:dyDescent="0.3">
      <c r="C37" s="18"/>
      <c r="D37" s="18"/>
      <c r="E37" s="18"/>
      <c r="F37" s="17"/>
      <c r="G37" s="17"/>
      <c r="H37" s="16"/>
      <c r="I37" s="17"/>
      <c r="J37" s="17"/>
      <c r="K37" s="18"/>
      <c r="L37" s="18"/>
      <c r="M37" s="18"/>
      <c r="N37" s="17"/>
      <c r="O37" s="17"/>
      <c r="Q37" s="8"/>
    </row>
    <row r="38" spans="1:38" ht="100.8" x14ac:dyDescent="0.25">
      <c r="C38" s="73" t="s">
        <v>43</v>
      </c>
      <c r="D38" s="74"/>
      <c r="E38" s="107" t="s">
        <v>40</v>
      </c>
      <c r="F38" s="107"/>
      <c r="G38" s="79" t="s">
        <v>44</v>
      </c>
      <c r="H38" s="16"/>
      <c r="I38" s="17"/>
      <c r="J38" s="17"/>
      <c r="K38" s="73" t="s">
        <v>43</v>
      </c>
      <c r="L38" s="108"/>
      <c r="M38" s="107" t="s">
        <v>40</v>
      </c>
      <c r="N38" s="107"/>
      <c r="O38" s="79" t="s">
        <v>44</v>
      </c>
      <c r="Q38" s="8"/>
    </row>
    <row r="39" spans="1:38" ht="51" thickBot="1" x14ac:dyDescent="0.3">
      <c r="C39" s="75"/>
      <c r="D39" s="76"/>
      <c r="E39" s="19" t="s">
        <v>54</v>
      </c>
      <c r="F39" s="20" t="s">
        <v>55</v>
      </c>
      <c r="G39" s="80"/>
      <c r="H39" s="16"/>
      <c r="I39" s="17"/>
      <c r="J39" s="17"/>
      <c r="K39" s="75"/>
      <c r="L39" s="109"/>
      <c r="M39" s="19" t="s">
        <v>54</v>
      </c>
      <c r="N39" s="20" t="s">
        <v>55</v>
      </c>
      <c r="O39" s="80"/>
      <c r="Q39" s="8"/>
    </row>
    <row r="40" spans="1:38" ht="50.4" x14ac:dyDescent="0.25">
      <c r="A40" s="113"/>
      <c r="C40" s="114" t="s">
        <v>45</v>
      </c>
      <c r="D40" s="115"/>
      <c r="E40" s="118">
        <f>SUM(E18:E29)</f>
        <v>490</v>
      </c>
      <c r="F40" s="118">
        <f>SUM(F18:F29)</f>
        <v>66</v>
      </c>
      <c r="G40" s="120">
        <f>SUM(E40:F41)</f>
        <v>556</v>
      </c>
      <c r="H40" s="16"/>
      <c r="I40" s="129"/>
      <c r="J40" s="17"/>
      <c r="K40" s="114" t="s">
        <v>45</v>
      </c>
      <c r="L40" s="115"/>
      <c r="M40" s="118">
        <f>SUM(M18:M29)</f>
        <v>655</v>
      </c>
      <c r="N40" s="118">
        <f>SUM(N18:N29)</f>
        <v>48</v>
      </c>
      <c r="O40" s="120">
        <f>SUM(M40:N41)</f>
        <v>703</v>
      </c>
      <c r="Q40" s="8"/>
      <c r="R40" s="8"/>
      <c r="S40" s="8"/>
      <c r="T40" s="8"/>
    </row>
    <row r="41" spans="1:38" ht="25.2" x14ac:dyDescent="0.25">
      <c r="A41" s="113"/>
      <c r="C41" s="116"/>
      <c r="D41" s="117"/>
      <c r="E41" s="119"/>
      <c r="F41" s="119"/>
      <c r="G41" s="121"/>
      <c r="H41" s="16"/>
      <c r="I41" s="129"/>
      <c r="J41" s="17"/>
      <c r="K41" s="116"/>
      <c r="L41" s="117"/>
      <c r="M41" s="119"/>
      <c r="N41" s="119"/>
      <c r="O41" s="121"/>
      <c r="Q41" s="8"/>
      <c r="R41" s="8"/>
      <c r="S41" s="8"/>
      <c r="T41" s="8"/>
    </row>
    <row r="42" spans="1:38" ht="50.4" x14ac:dyDescent="0.25">
      <c r="A42" s="122"/>
      <c r="C42" s="116" t="s">
        <v>46</v>
      </c>
      <c r="D42" s="117"/>
      <c r="E42" s="125">
        <f>SUM(E11:E17,E30:E34)</f>
        <v>69</v>
      </c>
      <c r="F42" s="127">
        <f>SUM(F11:F17,F30:F34)</f>
        <v>3</v>
      </c>
      <c r="G42" s="130">
        <f>SUM(E42:F43)</f>
        <v>72</v>
      </c>
      <c r="H42" s="16"/>
      <c r="I42" s="133"/>
      <c r="J42" s="17"/>
      <c r="K42" s="116" t="s">
        <v>46</v>
      </c>
      <c r="L42" s="117"/>
      <c r="M42" s="125">
        <f>SUM(M11:M17,M30:M34)</f>
        <v>30</v>
      </c>
      <c r="N42" s="127">
        <f>SUM(N11:N17,N30:N34)</f>
        <v>4</v>
      </c>
      <c r="O42" s="132">
        <f>SUM(M42:N43)</f>
        <v>34</v>
      </c>
      <c r="Q42" s="8"/>
      <c r="R42" s="8"/>
      <c r="S42" s="8"/>
      <c r="T42" s="8"/>
    </row>
    <row r="43" spans="1:38" ht="25.8" thickBot="1" x14ac:dyDescent="0.3">
      <c r="A43" s="122"/>
      <c r="C43" s="123"/>
      <c r="D43" s="124"/>
      <c r="E43" s="126"/>
      <c r="F43" s="128"/>
      <c r="G43" s="131"/>
      <c r="H43" s="16"/>
      <c r="I43" s="133"/>
      <c r="J43" s="17"/>
      <c r="K43" s="123"/>
      <c r="L43" s="124"/>
      <c r="M43" s="126"/>
      <c r="N43" s="128"/>
      <c r="O43" s="131"/>
      <c r="Q43" s="8"/>
      <c r="R43" s="8"/>
      <c r="S43" s="8"/>
      <c r="T43" s="8"/>
    </row>
    <row r="44" spans="1:38" ht="50.4" x14ac:dyDescent="0.25">
      <c r="A44" s="104"/>
      <c r="C44" s="73" t="s">
        <v>44</v>
      </c>
      <c r="D44" s="108"/>
      <c r="E44" s="134">
        <f>SUM(E40:E43)</f>
        <v>559</v>
      </c>
      <c r="F44" s="134">
        <f>SUM(F40:F43)</f>
        <v>69</v>
      </c>
      <c r="G44" s="136">
        <f>SUM(E44:F45)</f>
        <v>628</v>
      </c>
      <c r="H44" s="16"/>
      <c r="I44" s="110"/>
      <c r="J44" s="17"/>
      <c r="K44" s="73" t="s">
        <v>44</v>
      </c>
      <c r="L44" s="108"/>
      <c r="M44" s="134">
        <f>SUM(M40:M43)</f>
        <v>685</v>
      </c>
      <c r="N44" s="134">
        <f>SUM(N40:N43)</f>
        <v>52</v>
      </c>
      <c r="O44" s="136">
        <f>SUM(M44:N45)</f>
        <v>737</v>
      </c>
      <c r="Q44" s="8"/>
      <c r="R44" s="8"/>
      <c r="S44" s="8"/>
      <c r="T44" s="8"/>
    </row>
    <row r="45" spans="1:38" ht="25.8" thickBot="1" x14ac:dyDescent="0.3">
      <c r="A45" s="104"/>
      <c r="C45" s="75"/>
      <c r="D45" s="109"/>
      <c r="E45" s="135"/>
      <c r="F45" s="135"/>
      <c r="G45" s="137"/>
      <c r="H45" s="16"/>
      <c r="I45" s="110"/>
      <c r="J45" s="17"/>
      <c r="K45" s="75"/>
      <c r="L45" s="109"/>
      <c r="M45" s="135"/>
      <c r="N45" s="135"/>
      <c r="O45" s="137"/>
      <c r="Q45" s="8"/>
      <c r="R45" s="8"/>
      <c r="S45" s="8"/>
      <c r="T45" s="8"/>
    </row>
    <row r="46" spans="1:38" ht="25.2" x14ac:dyDescent="0.5">
      <c r="C46" s="27"/>
      <c r="D46" s="15"/>
      <c r="E46" s="15"/>
      <c r="F46" s="15"/>
      <c r="G46" s="27"/>
      <c r="H46" s="28"/>
      <c r="I46" s="27"/>
      <c r="J46" s="27"/>
      <c r="K46" s="27"/>
      <c r="L46" s="15"/>
      <c r="M46" s="15"/>
      <c r="N46" s="15"/>
      <c r="O46" s="27"/>
    </row>
    <row r="47" spans="1:38" ht="100.8" x14ac:dyDescent="0.25">
      <c r="C47" s="95" t="s">
        <v>48</v>
      </c>
      <c r="D47" s="96"/>
      <c r="E47" s="96"/>
      <c r="F47" s="96"/>
      <c r="G47" s="96"/>
      <c r="H47" s="17"/>
      <c r="I47" s="16"/>
      <c r="J47" s="16"/>
      <c r="K47" s="95" t="s">
        <v>48</v>
      </c>
      <c r="L47" s="96"/>
      <c r="M47" s="96"/>
      <c r="N47" s="96"/>
      <c r="O47" s="96"/>
      <c r="Q47" s="9"/>
      <c r="R47" s="9"/>
      <c r="S47" s="9"/>
      <c r="T47" s="9"/>
      <c r="AD47" s="157" t="s">
        <v>67</v>
      </c>
    </row>
    <row r="48" spans="1:38" ht="25.2" x14ac:dyDescent="0.5">
      <c r="C48" s="27"/>
      <c r="D48" s="15"/>
      <c r="E48" s="15"/>
      <c r="F48" s="29"/>
      <c r="G48" s="27"/>
      <c r="H48" s="28"/>
      <c r="I48" s="15"/>
      <c r="J48" s="15"/>
      <c r="K48" s="27"/>
      <c r="L48" s="15"/>
      <c r="M48" s="15"/>
      <c r="N48" s="29"/>
      <c r="O48" s="27"/>
    </row>
    <row r="49" spans="3:20" ht="100.8" x14ac:dyDescent="0.5">
      <c r="C49" s="77" t="s">
        <v>43</v>
      </c>
      <c r="D49" s="142"/>
      <c r="E49" s="77" t="s">
        <v>40</v>
      </c>
      <c r="F49" s="78"/>
      <c r="G49" s="145" t="s">
        <v>44</v>
      </c>
      <c r="H49" s="28"/>
      <c r="I49" s="27"/>
      <c r="J49" s="27"/>
      <c r="K49" s="77" t="s">
        <v>43</v>
      </c>
      <c r="L49" s="142"/>
      <c r="M49" s="77" t="s">
        <v>40</v>
      </c>
      <c r="N49" s="78"/>
      <c r="O49" s="145" t="s">
        <v>44</v>
      </c>
      <c r="Q49" s="10"/>
      <c r="R49" s="10"/>
      <c r="S49" s="10"/>
      <c r="T49" s="10"/>
    </row>
    <row r="50" spans="3:20" ht="51" thickBot="1" x14ac:dyDescent="0.55000000000000004">
      <c r="C50" s="143"/>
      <c r="D50" s="144"/>
      <c r="E50" s="19" t="s">
        <v>54</v>
      </c>
      <c r="F50" s="20" t="s">
        <v>55</v>
      </c>
      <c r="G50" s="80"/>
      <c r="H50" s="28"/>
      <c r="I50" s="27"/>
      <c r="J50" s="27"/>
      <c r="K50" s="143"/>
      <c r="L50" s="144"/>
      <c r="M50" s="19" t="s">
        <v>54</v>
      </c>
      <c r="N50" s="20" t="s">
        <v>55</v>
      </c>
      <c r="O50" s="80"/>
      <c r="Q50" s="10"/>
      <c r="R50" s="10"/>
      <c r="S50" s="10"/>
      <c r="T50" s="10"/>
    </row>
    <row r="51" spans="3:20" ht="75.599999999999994" x14ac:dyDescent="0.5">
      <c r="C51" s="138" t="str">
        <f>CONCATENATE((AE10),".00"," - ",(AF10),".00")</f>
        <v>9.00 - 10.00</v>
      </c>
      <c r="D51" s="139"/>
      <c r="E51" s="30">
        <f>AB11</f>
        <v>145</v>
      </c>
      <c r="F51" s="31">
        <f>AC11</f>
        <v>35</v>
      </c>
      <c r="G51" s="32">
        <f>SUM(E51:F51)</f>
        <v>180</v>
      </c>
      <c r="H51" s="28"/>
      <c r="I51" s="27"/>
      <c r="J51" s="27"/>
      <c r="K51" s="138" t="str">
        <f>CONCATENATE((AK10),".00"," - ",(AL10),".00")</f>
        <v>7.00 - 8.00</v>
      </c>
      <c r="L51" s="139"/>
      <c r="M51" s="30">
        <f>AH11</f>
        <v>276</v>
      </c>
      <c r="N51" s="31">
        <f>AI11</f>
        <v>16</v>
      </c>
      <c r="O51" s="32">
        <f>SUM(M51:N51)</f>
        <v>292</v>
      </c>
      <c r="Q51" s="10"/>
      <c r="R51" s="10"/>
      <c r="S51" s="10"/>
      <c r="T51" s="10"/>
    </row>
    <row r="52" spans="3:20" ht="101.4" thickBot="1" x14ac:dyDescent="0.55000000000000004">
      <c r="C52" s="140" t="str">
        <f>CONCATENATE((AE13),".00"," - ",(AF13),".00")</f>
        <v>13.00 - 14.00</v>
      </c>
      <c r="D52" s="141"/>
      <c r="E52" s="33">
        <f>AB14</f>
        <v>0</v>
      </c>
      <c r="F52" s="34">
        <f>AC14</f>
        <v>0</v>
      </c>
      <c r="G52" s="35">
        <f>SUM(E52:F52)</f>
        <v>0</v>
      </c>
      <c r="H52" s="28"/>
      <c r="I52" s="27"/>
      <c r="J52" s="27"/>
      <c r="K52" s="140" t="str">
        <f>CONCATENATE((AK13),".00"," - ",(AL13),".00")</f>
        <v>13.00 - 14.00</v>
      </c>
      <c r="L52" s="141"/>
      <c r="M52" s="33">
        <f>AH14</f>
        <v>0</v>
      </c>
      <c r="N52" s="34">
        <f>AI14</f>
        <v>0</v>
      </c>
      <c r="O52" s="35">
        <f>SUM(M52:N52)</f>
        <v>0</v>
      </c>
      <c r="Q52" s="10"/>
      <c r="R52" s="10"/>
      <c r="S52" s="10"/>
      <c r="T52" s="10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4"/>
  <sheetViews>
    <sheetView tabSelected="1" topLeftCell="A6" zoomScale="25" zoomScaleNormal="25" workbookViewId="0">
      <selection activeCell="K33" sqref="K33:N33"/>
    </sheetView>
  </sheetViews>
  <sheetFormatPr defaultRowHeight="13.2" x14ac:dyDescent="0.25"/>
  <cols>
    <col min="3" max="3" width="61.6640625" bestFit="1" customWidth="1"/>
    <col min="4" max="4" width="20.6640625" customWidth="1"/>
    <col min="5" max="5" width="16.33203125" customWidth="1"/>
    <col min="6" max="6" width="14.6640625" customWidth="1"/>
    <col min="7" max="7" width="18" bestFit="1" customWidth="1"/>
    <col min="11" max="11" width="30.109375" customWidth="1"/>
    <col min="12" max="12" width="18.109375" customWidth="1"/>
    <col min="13" max="13" width="21.6640625" customWidth="1"/>
    <col min="14" max="14" width="26.6640625" customWidth="1"/>
    <col min="15" max="15" width="17.44140625" bestFit="1" customWidth="1"/>
    <col min="16" max="16" width="9.88671875" bestFit="1" customWidth="1"/>
    <col min="17" max="17" width="11.88671875" bestFit="1" customWidth="1"/>
  </cols>
  <sheetData>
    <row r="1" spans="1:15" ht="409.6" x14ac:dyDescent="0.25">
      <c r="B1" s="90" t="s">
        <v>59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</row>
    <row r="2" spans="1:15" ht="409.6" x14ac:dyDescent="0.25">
      <c r="B2" s="91" t="s">
        <v>47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</row>
    <row r="3" spans="1:15" ht="18" x14ac:dyDescent="0.3">
      <c r="C3" s="11"/>
      <c r="D3" s="2"/>
      <c r="E3" s="2"/>
      <c r="F3" s="3"/>
      <c r="G3" s="4"/>
      <c r="K3" s="11"/>
      <c r="L3" s="2"/>
      <c r="M3" s="2"/>
      <c r="N3" s="3"/>
      <c r="O3" s="4"/>
    </row>
    <row r="4" spans="1:15" ht="25.2" x14ac:dyDescent="0.25">
      <c r="C4" s="13" t="s">
        <v>41</v>
      </c>
      <c r="D4" s="158" t="s">
        <v>68</v>
      </c>
      <c r="E4" s="85"/>
      <c r="F4" s="85"/>
      <c r="G4" s="86"/>
      <c r="H4" s="16"/>
      <c r="I4" s="16"/>
      <c r="J4" s="16"/>
      <c r="K4" s="13" t="s">
        <v>42</v>
      </c>
      <c r="L4" s="87" t="s">
        <v>60</v>
      </c>
      <c r="M4" s="88"/>
      <c r="N4" s="88"/>
      <c r="O4" s="89"/>
    </row>
    <row r="5" spans="1:15" ht="25.2" x14ac:dyDescent="0.25"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15" ht="25.2" x14ac:dyDescent="0.25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25.2" x14ac:dyDescent="0.25">
      <c r="C7" s="92" t="s">
        <v>61</v>
      </c>
      <c r="D7" s="93"/>
      <c r="E7" s="93"/>
      <c r="F7" s="93"/>
      <c r="G7" s="94"/>
      <c r="H7" s="17"/>
      <c r="I7" s="16"/>
      <c r="J7" s="16"/>
      <c r="K7" s="95" t="s">
        <v>62</v>
      </c>
      <c r="L7" s="96"/>
      <c r="M7" s="96"/>
      <c r="N7" s="96"/>
      <c r="O7" s="97"/>
    </row>
    <row r="8" spans="1:15" ht="25.2" x14ac:dyDescent="0.25"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</row>
    <row r="9" spans="1:15" ht="25.2" x14ac:dyDescent="0.25">
      <c r="C9" s="73" t="s">
        <v>2</v>
      </c>
      <c r="D9" s="74"/>
      <c r="E9" s="77" t="s">
        <v>40</v>
      </c>
      <c r="F9" s="78"/>
      <c r="G9" s="79" t="s">
        <v>44</v>
      </c>
      <c r="H9" s="18"/>
      <c r="I9" s="14"/>
      <c r="J9" s="14"/>
      <c r="K9" s="73" t="s">
        <v>2</v>
      </c>
      <c r="L9" s="74"/>
      <c r="M9" s="77" t="s">
        <v>40</v>
      </c>
      <c r="N9" s="78"/>
      <c r="O9" s="79" t="s">
        <v>44</v>
      </c>
    </row>
    <row r="10" spans="1:15" ht="25.8" thickBot="1" x14ac:dyDescent="0.3">
      <c r="C10" s="75"/>
      <c r="D10" s="76"/>
      <c r="E10" s="19" t="s">
        <v>54</v>
      </c>
      <c r="F10" s="19" t="s">
        <v>55</v>
      </c>
      <c r="G10" s="80"/>
      <c r="H10" s="18"/>
      <c r="I10" s="14"/>
      <c r="J10" s="14"/>
      <c r="K10" s="75"/>
      <c r="L10" s="76"/>
      <c r="M10" s="19" t="s">
        <v>54</v>
      </c>
      <c r="N10" s="19" t="s">
        <v>55</v>
      </c>
      <c r="O10" s="80"/>
    </row>
    <row r="11" spans="1:15" ht="25.8" thickBot="1" x14ac:dyDescent="0.3">
      <c r="A11" s="98"/>
      <c r="C11" s="147">
        <v>45693</v>
      </c>
      <c r="D11" s="148"/>
      <c r="E11" s="23">
        <f>SUM('GG1'!E11:E34)</f>
        <v>575</v>
      </c>
      <c r="F11" s="24">
        <f>SUM('GG1'!F11:F34)</f>
        <v>65</v>
      </c>
      <c r="G11" s="22">
        <f t="shared" ref="G11:G27" si="0">SUM(E11:F11)</f>
        <v>640</v>
      </c>
      <c r="H11" s="17"/>
      <c r="I11" s="102"/>
      <c r="J11" s="16"/>
      <c r="K11" s="147">
        <v>45693</v>
      </c>
      <c r="L11" s="148"/>
      <c r="M11" s="23">
        <f>SUM('GG1'!M11:M34)</f>
        <v>861</v>
      </c>
      <c r="N11" s="24">
        <f>SUM('GG1'!N11:N34)</f>
        <v>60</v>
      </c>
      <c r="O11" s="22">
        <f t="shared" ref="O11:O27" si="1">SUM(M11:N11)</f>
        <v>921</v>
      </c>
    </row>
    <row r="12" spans="1:15" ht="25.8" thickBot="1" x14ac:dyDescent="0.3">
      <c r="A12" s="99"/>
      <c r="C12" s="147">
        <v>45694</v>
      </c>
      <c r="D12" s="148"/>
      <c r="E12" s="23">
        <f>SUM('GG2'!E11:E34)</f>
        <v>936</v>
      </c>
      <c r="F12" s="24">
        <f>SUM('GG2'!F11:F34)</f>
        <v>71</v>
      </c>
      <c r="G12" s="22">
        <f t="shared" si="0"/>
        <v>1007</v>
      </c>
      <c r="H12" s="17"/>
      <c r="I12" s="103"/>
      <c r="J12" s="16"/>
      <c r="K12" s="147">
        <v>45694</v>
      </c>
      <c r="L12" s="148"/>
      <c r="M12" s="23">
        <f>SUM('GG2'!M11:M34)</f>
        <v>1227</v>
      </c>
      <c r="N12" s="24">
        <f>SUM('GG2'!N11:N34)</f>
        <v>90</v>
      </c>
      <c r="O12" s="22">
        <f t="shared" si="1"/>
        <v>1317</v>
      </c>
    </row>
    <row r="13" spans="1:15" ht="25.8" thickBot="1" x14ac:dyDescent="0.3">
      <c r="A13" s="99"/>
      <c r="C13" s="147">
        <v>45695</v>
      </c>
      <c r="D13" s="148"/>
      <c r="E13" s="23">
        <f>SUM('GG3'!E11:E34)</f>
        <v>1348</v>
      </c>
      <c r="F13" s="24">
        <f>SUM('GG3'!F11:F34)</f>
        <v>201</v>
      </c>
      <c r="G13" s="22">
        <f t="shared" si="0"/>
        <v>1549</v>
      </c>
      <c r="H13" s="17"/>
      <c r="I13" s="103"/>
      <c r="J13" s="16"/>
      <c r="K13" s="147">
        <v>45695</v>
      </c>
      <c r="L13" s="148"/>
      <c r="M13" s="23">
        <f>SUM('GG3'!M11:M34)</f>
        <v>1647</v>
      </c>
      <c r="N13" s="24">
        <f>SUM('GG3'!N11:N34)</f>
        <v>141</v>
      </c>
      <c r="O13" s="22">
        <f t="shared" si="1"/>
        <v>1788</v>
      </c>
    </row>
    <row r="14" spans="1:15" ht="25.8" thickBot="1" x14ac:dyDescent="0.3">
      <c r="A14" s="99"/>
      <c r="C14" s="147">
        <v>45696</v>
      </c>
      <c r="D14" s="148"/>
      <c r="E14" s="23">
        <f>SUM('GG4'!E11:E34)</f>
        <v>545</v>
      </c>
      <c r="F14" s="24">
        <f>SUM('GG4'!F11:F34)</f>
        <v>50</v>
      </c>
      <c r="G14" s="22">
        <f t="shared" si="0"/>
        <v>595</v>
      </c>
      <c r="H14" s="17"/>
      <c r="I14" s="103"/>
      <c r="J14" s="16"/>
      <c r="K14" s="147">
        <v>45696</v>
      </c>
      <c r="L14" s="148"/>
      <c r="M14" s="23">
        <f>SUM('GG4'!M11:M34)</f>
        <v>717</v>
      </c>
      <c r="N14" s="24">
        <f>SUM('GG4'!N11:N34)</f>
        <v>38</v>
      </c>
      <c r="O14" s="22">
        <f t="shared" si="1"/>
        <v>755</v>
      </c>
    </row>
    <row r="15" spans="1:15" ht="25.8" thickBot="1" x14ac:dyDescent="0.3">
      <c r="A15" s="99"/>
      <c r="C15" s="147">
        <v>45697</v>
      </c>
      <c r="D15" s="148"/>
      <c r="E15" s="23">
        <f>SUM('GG5'!E11:E34)</f>
        <v>407</v>
      </c>
      <c r="F15" s="24">
        <f>SUM('GG5'!F11:F34)</f>
        <v>37</v>
      </c>
      <c r="G15" s="22">
        <f t="shared" si="0"/>
        <v>444</v>
      </c>
      <c r="H15" s="17"/>
      <c r="I15" s="103"/>
      <c r="J15" s="16"/>
      <c r="K15" s="147">
        <v>45697</v>
      </c>
      <c r="L15" s="148"/>
      <c r="M15" s="23">
        <f>SUM('GG5'!M11:M34)</f>
        <v>528</v>
      </c>
      <c r="N15" s="24">
        <f>SUM('GG5'!N11:N34)</f>
        <v>24</v>
      </c>
      <c r="O15" s="22">
        <f t="shared" si="1"/>
        <v>552</v>
      </c>
    </row>
    <row r="16" spans="1:15" ht="25.8" thickBot="1" x14ac:dyDescent="0.3">
      <c r="A16" s="99"/>
      <c r="C16" s="147">
        <v>45698</v>
      </c>
      <c r="D16" s="148"/>
      <c r="E16" s="23">
        <f>SUM('GG6'!E11:E34)</f>
        <v>1459</v>
      </c>
      <c r="F16" s="24">
        <f>SUM('GG6'!F11:F34)</f>
        <v>226</v>
      </c>
      <c r="G16" s="22">
        <f t="shared" si="0"/>
        <v>1685</v>
      </c>
      <c r="H16" s="17"/>
      <c r="I16" s="103"/>
      <c r="J16" s="16"/>
      <c r="K16" s="147">
        <v>45698</v>
      </c>
      <c r="L16" s="148"/>
      <c r="M16" s="23">
        <f>SUM('GG6'!M11:M34)</f>
        <v>1938</v>
      </c>
      <c r="N16" s="24">
        <f>SUM('GG6'!N11:N34)</f>
        <v>138</v>
      </c>
      <c r="O16" s="22">
        <f t="shared" si="1"/>
        <v>2076</v>
      </c>
    </row>
    <row r="17" spans="1:15" ht="25.8" thickBot="1" x14ac:dyDescent="0.3">
      <c r="A17" s="99"/>
      <c r="C17" s="147">
        <v>45699</v>
      </c>
      <c r="D17" s="148"/>
      <c r="E17" s="23">
        <f>SUM('GG7'!E11:E34)</f>
        <v>1121</v>
      </c>
      <c r="F17" s="24">
        <f>SUM('GG7'!F11:F34)</f>
        <v>151</v>
      </c>
      <c r="G17" s="22">
        <f t="shared" si="0"/>
        <v>1272</v>
      </c>
      <c r="H17" s="17"/>
      <c r="I17" s="103"/>
      <c r="J17" s="16"/>
      <c r="K17" s="147">
        <v>45699</v>
      </c>
      <c r="L17" s="148"/>
      <c r="M17" s="23">
        <f>SUM('GG7'!M11:M34)</f>
        <v>1517</v>
      </c>
      <c r="N17" s="24">
        <f>SUM('GG7'!N11:N34)</f>
        <v>115</v>
      </c>
      <c r="O17" s="22">
        <f t="shared" si="1"/>
        <v>1632</v>
      </c>
    </row>
    <row r="18" spans="1:15" ht="25.8" thickBot="1" x14ac:dyDescent="0.3">
      <c r="A18" s="12"/>
      <c r="C18" s="147">
        <v>45700</v>
      </c>
      <c r="D18" s="148"/>
      <c r="E18" s="23">
        <f>SUM('GG8'!E11:E34)</f>
        <v>967</v>
      </c>
      <c r="F18" s="24">
        <f>SUM('GG8'!F11:F34)</f>
        <v>98</v>
      </c>
      <c r="G18" s="22">
        <f t="shared" si="0"/>
        <v>1065</v>
      </c>
      <c r="H18" s="17"/>
      <c r="I18" s="26"/>
      <c r="J18" s="16"/>
      <c r="K18" s="147">
        <v>45700</v>
      </c>
      <c r="L18" s="148"/>
      <c r="M18" s="23">
        <f>SUM('GG8'!M11:M34)</f>
        <v>1166</v>
      </c>
      <c r="N18" s="24">
        <f>SUM('GG8'!N11:N34)</f>
        <v>110</v>
      </c>
      <c r="O18" s="22">
        <f t="shared" si="1"/>
        <v>1276</v>
      </c>
    </row>
    <row r="19" spans="1:15" ht="25.8" thickBot="1" x14ac:dyDescent="0.3">
      <c r="A19" s="12"/>
      <c r="C19" s="147">
        <v>45701</v>
      </c>
      <c r="D19" s="148"/>
      <c r="E19" s="23">
        <f>SUM('GG9'!E11:E34)</f>
        <v>1312</v>
      </c>
      <c r="F19" s="24">
        <f>SUM('GG9'!F11:F34)</f>
        <v>153</v>
      </c>
      <c r="G19" s="22">
        <f t="shared" si="0"/>
        <v>1465</v>
      </c>
      <c r="H19" s="17"/>
      <c r="I19" s="26"/>
      <c r="J19" s="16"/>
      <c r="K19" s="147">
        <v>45701</v>
      </c>
      <c r="L19" s="148"/>
      <c r="M19" s="23">
        <f>SUM('GG9'!M11:M34)</f>
        <v>2096</v>
      </c>
      <c r="N19" s="24">
        <f>SUM('GG9'!N11:N34)</f>
        <v>118</v>
      </c>
      <c r="O19" s="22">
        <f t="shared" si="1"/>
        <v>2214</v>
      </c>
    </row>
    <row r="20" spans="1:15" ht="25.8" thickBot="1" x14ac:dyDescent="0.3">
      <c r="A20" s="12"/>
      <c r="C20" s="147">
        <v>45702</v>
      </c>
      <c r="D20" s="148"/>
      <c r="E20" s="23">
        <f>SUM('GG10'!E11:E34)</f>
        <v>954</v>
      </c>
      <c r="F20" s="24">
        <f>SUM('GG10'!F11:F34)</f>
        <v>86</v>
      </c>
      <c r="G20" s="22">
        <f t="shared" si="0"/>
        <v>1040</v>
      </c>
      <c r="H20" s="17"/>
      <c r="I20" s="26"/>
      <c r="J20" s="16"/>
      <c r="K20" s="147">
        <v>45702</v>
      </c>
      <c r="L20" s="148"/>
      <c r="M20" s="23">
        <f>SUM('GG10'!M11:M34)</f>
        <v>1094</v>
      </c>
      <c r="N20" s="24">
        <f>SUM('GG10'!N11:N34)</f>
        <v>88</v>
      </c>
      <c r="O20" s="22">
        <f t="shared" si="1"/>
        <v>1182</v>
      </c>
    </row>
    <row r="21" spans="1:15" ht="25.8" thickBot="1" x14ac:dyDescent="0.3">
      <c r="A21" s="12"/>
      <c r="C21" s="147">
        <v>45703</v>
      </c>
      <c r="D21" s="148"/>
      <c r="E21" s="23">
        <f>SUM('GG11'!E11:E34)</f>
        <v>680</v>
      </c>
      <c r="F21" s="24">
        <f>SUM('GG11'!F11:F34)</f>
        <v>112</v>
      </c>
      <c r="G21" s="22">
        <f t="shared" si="0"/>
        <v>792</v>
      </c>
      <c r="H21" s="17"/>
      <c r="I21" s="26"/>
      <c r="J21" s="16"/>
      <c r="K21" s="147">
        <v>45703</v>
      </c>
      <c r="L21" s="148"/>
      <c r="M21" s="23">
        <f>SUM('GG11'!M11:M34)</f>
        <v>703</v>
      </c>
      <c r="N21" s="24">
        <f>SUM('GG11'!N11:N34)</f>
        <v>90</v>
      </c>
      <c r="O21" s="22">
        <f t="shared" si="1"/>
        <v>793</v>
      </c>
    </row>
    <row r="22" spans="1:15" ht="25.8" thickBot="1" x14ac:dyDescent="0.3">
      <c r="A22" s="12"/>
      <c r="C22" s="147">
        <v>45704</v>
      </c>
      <c r="D22" s="148"/>
      <c r="E22" s="23">
        <f>SUM('GG12'!E11:E34)</f>
        <v>413</v>
      </c>
      <c r="F22" s="24">
        <f>SUM('GG12'!F11:F34)</f>
        <v>47</v>
      </c>
      <c r="G22" s="22">
        <f t="shared" si="0"/>
        <v>460</v>
      </c>
      <c r="H22" s="17"/>
      <c r="I22" s="26"/>
      <c r="J22" s="16"/>
      <c r="K22" s="147">
        <v>45704</v>
      </c>
      <c r="L22" s="148"/>
      <c r="M22" s="23">
        <f>SUM('GG12'!M11:M34)</f>
        <v>294</v>
      </c>
      <c r="N22" s="24">
        <f>SUM('GG12'!N11:N34)</f>
        <v>44</v>
      </c>
      <c r="O22" s="22">
        <f t="shared" si="1"/>
        <v>338</v>
      </c>
    </row>
    <row r="23" spans="1:15" ht="25.8" thickBot="1" x14ac:dyDescent="0.3">
      <c r="A23" s="12"/>
      <c r="C23" s="147">
        <v>45705</v>
      </c>
      <c r="D23" s="148"/>
      <c r="E23" s="23">
        <f>SUM('GG13'!E11:E34)</f>
        <v>1362</v>
      </c>
      <c r="F23" s="24">
        <f>SUM('GG13'!F11:F34)</f>
        <v>201</v>
      </c>
      <c r="G23" s="22">
        <f t="shared" si="0"/>
        <v>1563</v>
      </c>
      <c r="H23" s="17"/>
      <c r="I23" s="26"/>
      <c r="J23" s="16"/>
      <c r="K23" s="147">
        <v>45705</v>
      </c>
      <c r="L23" s="148"/>
      <c r="M23" s="23">
        <f>SUM('GG13'!M11:M34)</f>
        <v>1787</v>
      </c>
      <c r="N23" s="24">
        <f>SUM('GG13'!N11:N34)</f>
        <v>150</v>
      </c>
      <c r="O23" s="22">
        <f t="shared" si="1"/>
        <v>1937</v>
      </c>
    </row>
    <row r="24" spans="1:15" ht="25.8" thickBot="1" x14ac:dyDescent="0.3">
      <c r="A24" s="12"/>
      <c r="C24" s="147">
        <v>45706</v>
      </c>
      <c r="D24" s="148"/>
      <c r="E24" s="23">
        <f>SUM('GG14'!E11:E34)</f>
        <v>1208</v>
      </c>
      <c r="F24" s="24">
        <f>SUM('GG14'!F11:F34)</f>
        <v>139</v>
      </c>
      <c r="G24" s="22">
        <f t="shared" si="0"/>
        <v>1347</v>
      </c>
      <c r="H24" s="17"/>
      <c r="I24" s="26"/>
      <c r="J24" s="16"/>
      <c r="K24" s="147">
        <v>45706</v>
      </c>
      <c r="L24" s="148"/>
      <c r="M24" s="23">
        <f>SUM('GG14'!M11:M34)</f>
        <v>1412</v>
      </c>
      <c r="N24" s="24">
        <f>SUM('GG14'!N11:N34)</f>
        <v>137</v>
      </c>
      <c r="O24" s="22">
        <f t="shared" si="1"/>
        <v>1549</v>
      </c>
    </row>
    <row r="25" spans="1:15" ht="25.8" thickBot="1" x14ac:dyDescent="0.3">
      <c r="A25" s="12"/>
      <c r="C25" s="147">
        <v>45707</v>
      </c>
      <c r="D25" s="148"/>
      <c r="E25" s="23">
        <f>SUM('GG15'!E11:E34)</f>
        <v>1034</v>
      </c>
      <c r="F25" s="24">
        <f>SUM('GG15'!F11:F34)</f>
        <v>81</v>
      </c>
      <c r="G25" s="22">
        <f t="shared" si="0"/>
        <v>1115</v>
      </c>
      <c r="H25" s="17"/>
      <c r="I25" s="26"/>
      <c r="J25" s="16"/>
      <c r="K25" s="147">
        <v>45707</v>
      </c>
      <c r="L25" s="148"/>
      <c r="M25" s="23">
        <f>SUM('GG15'!M11:M34)</f>
        <v>1225</v>
      </c>
      <c r="N25" s="24">
        <f>SUM('GG15'!N11:N34)</f>
        <v>106</v>
      </c>
      <c r="O25" s="22">
        <f t="shared" si="1"/>
        <v>1331</v>
      </c>
    </row>
    <row r="26" spans="1:15" ht="25.8" thickBot="1" x14ac:dyDescent="0.3">
      <c r="A26" s="12"/>
      <c r="C26" s="147">
        <v>45708</v>
      </c>
      <c r="D26" s="148"/>
      <c r="E26" s="23">
        <f>SUM('GG16'!E11:E34)</f>
        <v>985</v>
      </c>
      <c r="F26" s="24">
        <f>SUM('GG16'!F11:F34)</f>
        <v>91</v>
      </c>
      <c r="G26" s="22">
        <f t="shared" si="0"/>
        <v>1076</v>
      </c>
      <c r="H26" s="17"/>
      <c r="I26" s="26"/>
      <c r="J26" s="16"/>
      <c r="K26" s="147">
        <v>45708</v>
      </c>
      <c r="L26" s="148"/>
      <c r="M26" s="23">
        <f>SUM('GG16'!M11:M34)</f>
        <v>1371</v>
      </c>
      <c r="N26" s="24">
        <f>SUM('GG16'!N11:N34)</f>
        <v>102</v>
      </c>
      <c r="O26" s="22">
        <f t="shared" si="1"/>
        <v>1473</v>
      </c>
    </row>
    <row r="27" spans="1:15" ht="25.8" thickBot="1" x14ac:dyDescent="0.3">
      <c r="A27" s="12"/>
      <c r="C27" s="147">
        <v>45709</v>
      </c>
      <c r="D27" s="148"/>
      <c r="E27" s="23">
        <f>SUM('GG17'!E11:E34)</f>
        <v>559</v>
      </c>
      <c r="F27" s="23">
        <f>SUM('GG17'!F11:F34)</f>
        <v>69</v>
      </c>
      <c r="G27" s="22">
        <f t="shared" si="0"/>
        <v>628</v>
      </c>
      <c r="H27" s="17"/>
      <c r="I27" s="26"/>
      <c r="J27" s="16"/>
      <c r="K27" s="147">
        <v>45709</v>
      </c>
      <c r="L27" s="148"/>
      <c r="M27" s="23">
        <f>SUM('GG17'!M11:M34)</f>
        <v>685</v>
      </c>
      <c r="N27" s="23">
        <f>SUM('GG17'!N11:N34)</f>
        <v>52</v>
      </c>
      <c r="O27" s="22">
        <f t="shared" si="1"/>
        <v>737</v>
      </c>
    </row>
    <row r="28" spans="1:15" ht="25.2" x14ac:dyDescent="0.25">
      <c r="A28" s="104"/>
      <c r="C28" s="73" t="s">
        <v>44</v>
      </c>
      <c r="D28" s="74"/>
      <c r="E28" s="105">
        <f>SUM(E11:E27)</f>
        <v>15865</v>
      </c>
      <c r="F28" s="105">
        <f>SUM(F11:F27)</f>
        <v>1878</v>
      </c>
      <c r="G28" s="111">
        <f>SUM(G11:G27)</f>
        <v>17743</v>
      </c>
      <c r="H28" s="16"/>
      <c r="I28" s="110"/>
      <c r="J28" s="17"/>
      <c r="K28" s="73" t="s">
        <v>44</v>
      </c>
      <c r="L28" s="74"/>
      <c r="M28" s="105">
        <f>SUM(M11:M27)</f>
        <v>20268</v>
      </c>
      <c r="N28" s="105">
        <f>SUM(N11:N27)</f>
        <v>1603</v>
      </c>
      <c r="O28" s="111">
        <f>SUM(O11:O27)</f>
        <v>21871</v>
      </c>
    </row>
    <row r="29" spans="1:15" ht="25.2" x14ac:dyDescent="0.25">
      <c r="A29" s="104"/>
      <c r="C29" s="75"/>
      <c r="D29" s="76"/>
      <c r="E29" s="106"/>
      <c r="F29" s="106"/>
      <c r="G29" s="112"/>
      <c r="H29" s="16"/>
      <c r="I29" s="110"/>
      <c r="J29" s="17"/>
      <c r="K29" s="75"/>
      <c r="L29" s="76"/>
      <c r="M29" s="106"/>
      <c r="N29" s="106"/>
      <c r="O29" s="112"/>
    </row>
    <row r="30" spans="1:15" ht="25.2" x14ac:dyDescent="0.25">
      <c r="C30" s="18"/>
      <c r="D30" s="18"/>
      <c r="E30" s="18"/>
      <c r="F30" s="17"/>
      <c r="G30" s="17"/>
      <c r="H30" s="16"/>
      <c r="I30" s="17"/>
      <c r="J30" s="17"/>
      <c r="K30" s="18"/>
      <c r="L30" s="18"/>
      <c r="M30" s="18"/>
      <c r="N30" s="17"/>
      <c r="O30" s="17"/>
    </row>
    <row r="31" spans="1:15" s="150" customFormat="1" ht="27.6" customHeight="1" x14ac:dyDescent="0.25">
      <c r="A31" s="149"/>
      <c r="C31" s="151"/>
      <c r="D31" s="151"/>
      <c r="E31" s="209"/>
      <c r="F31" s="209"/>
      <c r="G31" s="151"/>
      <c r="H31" s="151"/>
      <c r="I31" s="151"/>
      <c r="J31" s="151"/>
      <c r="K31" s="210" t="s">
        <v>65</v>
      </c>
      <c r="L31" s="210"/>
      <c r="M31" s="211" t="s">
        <v>66</v>
      </c>
      <c r="N31" s="211"/>
      <c r="O31" s="151"/>
    </row>
    <row r="32" spans="1:15" s="150" customFormat="1" ht="77.25" customHeight="1" x14ac:dyDescent="0.25">
      <c r="A32" s="149"/>
      <c r="C32" s="151"/>
      <c r="D32" s="151"/>
      <c r="E32" s="151"/>
      <c r="F32" s="151"/>
      <c r="G32" s="151"/>
      <c r="H32" s="151"/>
      <c r="I32" s="151"/>
      <c r="J32" s="151"/>
      <c r="K32" s="155" t="s">
        <v>55</v>
      </c>
      <c r="L32" s="155" t="s">
        <v>54</v>
      </c>
      <c r="M32" s="152" t="s">
        <v>55</v>
      </c>
      <c r="N32" s="152" t="s">
        <v>54</v>
      </c>
      <c r="O32" s="151"/>
    </row>
    <row r="33" spans="1:17" s="150" customFormat="1" ht="25.95" customHeight="1" x14ac:dyDescent="0.25">
      <c r="A33" s="149"/>
      <c r="C33" s="151"/>
      <c r="D33" s="151"/>
      <c r="E33" s="153"/>
      <c r="F33" s="153"/>
      <c r="G33" s="151"/>
      <c r="H33" s="151"/>
      <c r="I33" s="151"/>
      <c r="J33" s="151"/>
      <c r="K33" s="154">
        <f>N28</f>
        <v>1603</v>
      </c>
      <c r="L33" s="154">
        <f>M28</f>
        <v>20268</v>
      </c>
      <c r="M33" s="154">
        <f>F28</f>
        <v>1878</v>
      </c>
      <c r="N33" s="154">
        <f>E28</f>
        <v>15865</v>
      </c>
      <c r="O33" s="153">
        <f>SUM(K33:N33)</f>
        <v>39614</v>
      </c>
    </row>
    <row r="37" spans="1:17" ht="24.6" x14ac:dyDescent="0.4">
      <c r="K37" s="198"/>
      <c r="L37" s="198"/>
      <c r="M37" s="198"/>
      <c r="N37" s="198"/>
      <c r="O37" s="198"/>
      <c r="P37" s="198"/>
      <c r="Q37" s="198"/>
    </row>
    <row r="38" spans="1:17" ht="24.6" x14ac:dyDescent="0.4">
      <c r="K38" s="198"/>
      <c r="L38" s="198"/>
      <c r="M38" s="198"/>
      <c r="N38" s="198"/>
      <c r="O38" s="198"/>
      <c r="P38" s="198"/>
      <c r="Q38" s="198"/>
    </row>
    <row r="39" spans="1:17" ht="61.2" x14ac:dyDescent="0.25">
      <c r="C39" s="146"/>
    </row>
    <row r="40" spans="1:17" ht="61.2" x14ac:dyDescent="0.25">
      <c r="C40" s="146" t="s">
        <v>60</v>
      </c>
    </row>
    <row r="93" spans="3:15" ht="61.2" x14ac:dyDescent="0.25">
      <c r="D93" s="146"/>
      <c r="E93" s="146"/>
      <c r="F93" s="146"/>
      <c r="G93" s="146"/>
      <c r="H93" s="146"/>
      <c r="I93" s="146"/>
      <c r="J93" s="146"/>
      <c r="K93" s="146"/>
      <c r="L93" s="146"/>
      <c r="M93" s="146"/>
      <c r="N93" s="146"/>
      <c r="O93" s="146"/>
    </row>
    <row r="95" spans="3:15" ht="61.2" x14ac:dyDescent="0.25">
      <c r="C95" s="146" t="s">
        <v>63</v>
      </c>
    </row>
    <row r="154" spans="3:15" ht="61.2" x14ac:dyDescent="0.25">
      <c r="C154" s="146" t="s">
        <v>64</v>
      </c>
      <c r="D154" s="146"/>
      <c r="E154" s="146"/>
      <c r="F154" s="146"/>
      <c r="G154" s="146"/>
      <c r="H154" s="146"/>
      <c r="I154" s="146"/>
      <c r="J154" s="146"/>
      <c r="K154" s="146"/>
      <c r="L154" s="146"/>
      <c r="M154" s="146"/>
      <c r="N154" s="146"/>
      <c r="O154" s="146"/>
    </row>
  </sheetData>
  <mergeCells count="3">
    <mergeCell ref="E31:F31"/>
    <mergeCell ref="K31:L31"/>
    <mergeCell ref="M31:N3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Origine</vt:lpstr>
      <vt:lpstr>Confronto</vt:lpstr>
      <vt:lpstr>GG1</vt:lpstr>
      <vt:lpstr>GG2</vt:lpstr>
      <vt:lpstr>GG3</vt:lpstr>
      <vt:lpstr>GG4</vt:lpstr>
      <vt:lpstr>GG5</vt:lpstr>
      <vt:lpstr>GG6</vt:lpstr>
      <vt:lpstr>GG7</vt:lpstr>
      <vt:lpstr>GG8</vt:lpstr>
      <vt:lpstr>GG9</vt:lpstr>
      <vt:lpstr>GG10</vt:lpstr>
      <vt:lpstr>GG11</vt:lpstr>
      <vt:lpstr>GG12</vt:lpstr>
      <vt:lpstr>GG13</vt:lpstr>
      <vt:lpstr>GG14</vt:lpstr>
      <vt:lpstr>GG15</vt:lpstr>
      <vt:lpstr>GG16</vt:lpstr>
      <vt:lpstr>GG17</vt:lpstr>
      <vt:lpstr>Totali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</dc:creator>
  <cp:lastModifiedBy>archd</cp:lastModifiedBy>
  <cp:lastPrinted>2023-04-27T13:19:32Z</cp:lastPrinted>
  <dcterms:created xsi:type="dcterms:W3CDTF">2009-11-10T14:39:49Z</dcterms:created>
  <dcterms:modified xsi:type="dcterms:W3CDTF">2025-04-10T09:49:41Z</dcterms:modified>
</cp:coreProperties>
</file>